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iomint-my.sharepoint.com/personal/dkuria_iom_int/Documents/My Comp Backup/CCCM Cluster - South Sudan/Master List/09.2024/"/>
    </mc:Choice>
  </mc:AlternateContent>
  <xr:revisionPtr revIDLastSave="392" documentId="8_{BBEEDBA5-BD0A-4BB3-A9E7-2084B3330FE3}" xr6:coauthVersionLast="47" xr6:coauthVersionMax="47" xr10:uidLastSave="{BF5E054A-986F-4EB0-8798-A5D0B28E8893}"/>
  <bookViews>
    <workbookView xWindow="-120" yWindow="-120" windowWidth="29040" windowHeight="15840" firstSheet="2" activeTab="2" xr2:uid="{02FA5294-6C1E-4D51-8682-C2CA70EA594E}"/>
  </bookViews>
  <sheets>
    <sheet name="Sheet2" sheetId="10" state="hidden" r:id="rId1"/>
    <sheet name="Sheet4" sheetId="12" state="hidden" r:id="rId2"/>
    <sheet name="CCCM Masterlist" sheetId="5" r:id="rId3"/>
    <sheet name="Pivot tables &amp; visuals" sheetId="7" r:id="rId4"/>
    <sheet name="Transit Sites" sheetId="9" r:id="rId5"/>
    <sheet name="Sheet3" sheetId="11" state="hidden" r:id="rId6"/>
    <sheet name="Sheet1" sheetId="8" state="hidden" r:id="rId7"/>
    <sheet name="Percent" sheetId="4" state="hidden" r:id="rId8"/>
  </sheets>
  <definedNames>
    <definedName name="_xlnm._FilterDatabase" localSheetId="2" hidden="1">'CCCM Masterlist'!$A$6:$Y$130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5" l="1"/>
  <c r="G72" i="7"/>
  <c r="G73" i="7"/>
  <c r="G74" i="7"/>
  <c r="G75" i="7"/>
  <c r="G76" i="7"/>
  <c r="G77" i="7"/>
  <c r="G78" i="7"/>
  <c r="G79" i="7"/>
  <c r="G80" i="7"/>
  <c r="G71" i="7"/>
  <c r="F72" i="7"/>
  <c r="F73" i="7"/>
  <c r="F74" i="7"/>
  <c r="F75" i="7"/>
  <c r="F76" i="7"/>
  <c r="F77" i="7"/>
  <c r="F78" i="7"/>
  <c r="F79" i="7"/>
  <c r="F80" i="7"/>
  <c r="F71" i="7"/>
  <c r="B4" i="9" l="1"/>
  <c r="F107" i="7"/>
  <c r="G3" i="9" l="1" a="1"/>
  <c r="G3" i="9" s="1"/>
  <c r="G108" i="7" l="1"/>
  <c r="G107" i="7"/>
  <c r="G97" i="7"/>
  <c r="AC131" i="5"/>
  <c r="AB131" i="5"/>
  <c r="AA131" i="5"/>
  <c r="Z131" i="5"/>
  <c r="Y131" i="5"/>
  <c r="X131" i="5"/>
  <c r="W131" i="5"/>
  <c r="V131" i="5"/>
  <c r="U131" i="5"/>
  <c r="T131" i="5"/>
  <c r="S131" i="5"/>
  <c r="R131" i="5"/>
  <c r="Q131" i="5"/>
  <c r="P131" i="5"/>
  <c r="F108" i="7" l="1"/>
  <c r="F95" i="7"/>
  <c r="G102" i="7" l="1"/>
  <c r="G101" i="7"/>
  <c r="G100" i="7"/>
  <c r="G99" i="7"/>
  <c r="G98" i="7"/>
  <c r="O131" i="5" l="1"/>
  <c r="I3" i="5" s="1"/>
  <c r="N131" i="5"/>
  <c r="H3" i="5" s="1"/>
  <c r="G103" i="7"/>
  <c r="F98" i="7" s="1"/>
  <c r="F89" i="7"/>
  <c r="F86" i="7"/>
  <c r="F91" i="7"/>
  <c r="F90" i="7"/>
  <c r="F92" i="7"/>
  <c r="F84" i="7"/>
  <c r="F85" i="7"/>
  <c r="F94" i="7"/>
  <c r="F101" i="7" l="1"/>
  <c r="F102" i="7"/>
  <c r="F100" i="7"/>
  <c r="F99" i="7"/>
  <c r="F9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<sst xmlns="http://schemas.openxmlformats.org/spreadsheetml/2006/main" count="2838" uniqueCount="470">
  <si>
    <t>Site Managed</t>
  </si>
  <si>
    <t>Yes</t>
  </si>
  <si>
    <t>Row Labels</t>
  </si>
  <si>
    <t>Count of Site Typology</t>
  </si>
  <si>
    <t>Collective centers</t>
  </si>
  <si>
    <t>Formal IDP Site</t>
  </si>
  <si>
    <t>Self settled informal sites</t>
  </si>
  <si>
    <t>Transit Centre</t>
  </si>
  <si>
    <t>Grand Total</t>
  </si>
  <si>
    <t>Mobile</t>
  </si>
  <si>
    <t>Roving</t>
  </si>
  <si>
    <t>Static</t>
  </si>
  <si>
    <t>Akobo</t>
  </si>
  <si>
    <t>Fangak</t>
  </si>
  <si>
    <t>Fashoda</t>
  </si>
  <si>
    <t>Guit</t>
  </si>
  <si>
    <t>Juba</t>
  </si>
  <si>
    <t>Leer</t>
  </si>
  <si>
    <t>Luakpiny/Nasir</t>
  </si>
  <si>
    <t>Malakal</t>
  </si>
  <si>
    <t>Mayendit</t>
  </si>
  <si>
    <t>Renk</t>
  </si>
  <si>
    <t>Rubkona</t>
  </si>
  <si>
    <t>Ulang</t>
  </si>
  <si>
    <t>Uror</t>
  </si>
  <si>
    <t>Wau</t>
  </si>
  <si>
    <t>Abyei</t>
  </si>
  <si>
    <t xml:space="preserve">Rubkona </t>
  </si>
  <si>
    <t>Sudan Returnees (HHs)</t>
  </si>
  <si>
    <t>(All)</t>
  </si>
  <si>
    <t>Count of Site Name</t>
  </si>
  <si>
    <t>CCCM CLUSTER SOUTH SUDAN</t>
  </si>
  <si>
    <t>TOTAL IDP SITES</t>
  </si>
  <si>
    <t>IDP SITES MASTERLIST</t>
  </si>
  <si>
    <t>TOTAL POPULATION IN SITES</t>
  </si>
  <si>
    <t>(Individuals)</t>
  </si>
  <si>
    <t>(HH)</t>
  </si>
  <si>
    <t>State</t>
  </si>
  <si>
    <t>State P-code</t>
  </si>
  <si>
    <t>County</t>
  </si>
  <si>
    <t>County P-Code</t>
  </si>
  <si>
    <t>Payam</t>
  </si>
  <si>
    <t>Site Name</t>
  </si>
  <si>
    <t>Alternate Site Name</t>
  </si>
  <si>
    <t>Site Typology</t>
  </si>
  <si>
    <t>Managed by</t>
  </si>
  <si>
    <t>Implementing Partner/s or Support Organization</t>
  </si>
  <si>
    <t>Response Type</t>
  </si>
  <si>
    <t>Status of activities</t>
  </si>
  <si>
    <t>Total Population (Individuals)</t>
  </si>
  <si>
    <t>Total Population (HH)</t>
  </si>
  <si>
    <t>Male</t>
  </si>
  <si>
    <t>Female</t>
  </si>
  <si>
    <t>0-4 M</t>
  </si>
  <si>
    <t>0-4 F</t>
  </si>
  <si>
    <t>5-17 M</t>
  </si>
  <si>
    <t>5-17 F</t>
  </si>
  <si>
    <t>18-59 M</t>
  </si>
  <si>
    <t>18-59 F</t>
  </si>
  <si>
    <t>60+ M</t>
  </si>
  <si>
    <t>60+ F</t>
  </si>
  <si>
    <t>Sudan Returnees (Individuals)</t>
  </si>
  <si>
    <t>Other Returnees (Individuals)</t>
  </si>
  <si>
    <t>Other returnees (HHs)</t>
  </si>
  <si>
    <t>Central Equatoria</t>
  </si>
  <si>
    <t>SS01</t>
  </si>
  <si>
    <t>Yei</t>
  </si>
  <si>
    <t>SS0106</t>
  </si>
  <si>
    <t>Yei Town</t>
  </si>
  <si>
    <t>Atende Site</t>
  </si>
  <si>
    <t>No</t>
  </si>
  <si>
    <t>None</t>
  </si>
  <si>
    <t>SS0101</t>
  </si>
  <si>
    <t>Rejaf</t>
  </si>
  <si>
    <t>Don Bosco</t>
  </si>
  <si>
    <t>Don Bosco Collective Center</t>
  </si>
  <si>
    <t xml:space="preserve">Self-managed </t>
  </si>
  <si>
    <t>Church</t>
  </si>
  <si>
    <t>On-going</t>
  </si>
  <si>
    <t>Gezira</t>
  </si>
  <si>
    <t>Juba IDP Camp 1</t>
  </si>
  <si>
    <t>ACTED</t>
  </si>
  <si>
    <t>Juba IDP Camp 3</t>
  </si>
  <si>
    <t>Lasu</t>
  </si>
  <si>
    <t>Lasu Camp</t>
  </si>
  <si>
    <t>Nyori camp</t>
  </si>
  <si>
    <t>Mahad</t>
  </si>
  <si>
    <t>Mangala North</t>
  </si>
  <si>
    <t>Mangalla</t>
  </si>
  <si>
    <t>Mangalla IDP Camp</t>
  </si>
  <si>
    <t>UNHCR</t>
  </si>
  <si>
    <t>Northern Bari</t>
  </si>
  <si>
    <t>Mangaten</t>
  </si>
  <si>
    <t>Mangaten Collective Center</t>
  </si>
  <si>
    <t xml:space="preserve">Eastern Equatoria </t>
  </si>
  <si>
    <t>SS02</t>
  </si>
  <si>
    <t>Lafon</t>
  </si>
  <si>
    <t>SS0206</t>
  </si>
  <si>
    <t>Lopa</t>
  </si>
  <si>
    <t>Jonglei</t>
  </si>
  <si>
    <t>SS03</t>
  </si>
  <si>
    <t>SS0303</t>
  </si>
  <si>
    <t>Bilkey</t>
  </si>
  <si>
    <t>Nyandit</t>
  </si>
  <si>
    <t>SS0301</t>
  </si>
  <si>
    <t>Walgak</t>
  </si>
  <si>
    <t>Walgak Center</t>
  </si>
  <si>
    <t>Bor South</t>
  </si>
  <si>
    <t>Anyidi</t>
  </si>
  <si>
    <t>Bor IDP/Ex poc.</t>
  </si>
  <si>
    <t>Bor</t>
  </si>
  <si>
    <t>Bor Stadium IDP Site</t>
  </si>
  <si>
    <t>Makuach</t>
  </si>
  <si>
    <t>Kondai/Gakyoum</t>
  </si>
  <si>
    <t>Kolnyang</t>
  </si>
  <si>
    <t>Malek</t>
  </si>
  <si>
    <t>Malualgobar</t>
  </si>
  <si>
    <t>Taragook</t>
  </si>
  <si>
    <t>Canal Pigi</t>
  </si>
  <si>
    <t>SS0304</t>
  </si>
  <si>
    <t>Nyinthok</t>
  </si>
  <si>
    <t>Panmam</t>
  </si>
  <si>
    <t>SS0306</t>
  </si>
  <si>
    <t>Phom</t>
  </si>
  <si>
    <t>New Fangak</t>
  </si>
  <si>
    <t>Tondlak</t>
  </si>
  <si>
    <t>Old Fangak</t>
  </si>
  <si>
    <t>Completed</t>
  </si>
  <si>
    <t>Nyirol</t>
  </si>
  <si>
    <t>SS0307</t>
  </si>
  <si>
    <t>Pulturuk</t>
  </si>
  <si>
    <t>Pulrel Site</t>
  </si>
  <si>
    <t>Thol</t>
  </si>
  <si>
    <t>Thol Site</t>
  </si>
  <si>
    <t>Lankien</t>
  </si>
  <si>
    <t>Wectulual</t>
  </si>
  <si>
    <t>Yamguar</t>
  </si>
  <si>
    <t>Koat</t>
  </si>
  <si>
    <t>Pibor</t>
  </si>
  <si>
    <t>SS0308</t>
  </si>
  <si>
    <t>Pibor AA</t>
  </si>
  <si>
    <t>Gumruk</t>
  </si>
  <si>
    <t>Thangnyang Primary School</t>
  </si>
  <si>
    <t>Clement Primary School</t>
  </si>
  <si>
    <t xml:space="preserve">Gumruk Girls Primary school </t>
  </si>
  <si>
    <t>Langachot Child Space</t>
  </si>
  <si>
    <t>Nganamen</t>
  </si>
  <si>
    <t>Lekuangole</t>
  </si>
  <si>
    <t>Nyanzego Nursery School</t>
  </si>
  <si>
    <t>Pibor Girls Primary School</t>
  </si>
  <si>
    <t>Pibor Town</t>
  </si>
  <si>
    <t>SS0311</t>
  </si>
  <si>
    <t>Yuai</t>
  </si>
  <si>
    <t>Lakes</t>
  </si>
  <si>
    <t>SS04</t>
  </si>
  <si>
    <t>Awerial</t>
  </si>
  <si>
    <t>SS0401</t>
  </si>
  <si>
    <t>Puluk</t>
  </si>
  <si>
    <t>Mingkaman IDP Site</t>
  </si>
  <si>
    <t>Mingkaman IDP site 2</t>
  </si>
  <si>
    <t>Rumbek East</t>
  </si>
  <si>
    <t>SS0404</t>
  </si>
  <si>
    <t>Akot</t>
  </si>
  <si>
    <t>Rich Tiel</t>
  </si>
  <si>
    <t>Northern Bahr el-Ghazal</t>
  </si>
  <si>
    <t>SS05</t>
  </si>
  <si>
    <t>Aweil East</t>
  </si>
  <si>
    <t>SS0502</t>
  </si>
  <si>
    <t>Mathiang Dut Akot</t>
  </si>
  <si>
    <t>Marial Bai settlement</t>
  </si>
  <si>
    <t>Akong</t>
  </si>
  <si>
    <t>Akoong</t>
  </si>
  <si>
    <t>Akoong settlement</t>
  </si>
  <si>
    <t>Kanajak</t>
  </si>
  <si>
    <t>Kanajak settlement</t>
  </si>
  <si>
    <t>Unity</t>
  </si>
  <si>
    <t>SS06</t>
  </si>
  <si>
    <t>SS0602</t>
  </si>
  <si>
    <t>Kuerguini</t>
  </si>
  <si>
    <t>Makazin IDP Site</t>
  </si>
  <si>
    <t>Makazin Site</t>
  </si>
  <si>
    <t>DRC</t>
  </si>
  <si>
    <t>Nine Counties Collective Site</t>
  </si>
  <si>
    <t>Nine Counties</t>
  </si>
  <si>
    <t>Site D1</t>
  </si>
  <si>
    <t>Site D2</t>
  </si>
  <si>
    <t>Site E</t>
  </si>
  <si>
    <t>SS0604</t>
  </si>
  <si>
    <t>Pomdhor</t>
  </si>
  <si>
    <t>Nyangdiar</t>
  </si>
  <si>
    <t>Rekyoul IDPs site</t>
  </si>
  <si>
    <t>Rubjiech IDP Site</t>
  </si>
  <si>
    <t>Thonyor</t>
  </si>
  <si>
    <t>Touchriak</t>
  </si>
  <si>
    <t>SS0605</t>
  </si>
  <si>
    <t>Dablual</t>
  </si>
  <si>
    <t>Kah</t>
  </si>
  <si>
    <t>IOM</t>
  </si>
  <si>
    <t>Rubkuay</t>
  </si>
  <si>
    <t>Rubkuay IDP Site</t>
  </si>
  <si>
    <t>SS0609</t>
  </si>
  <si>
    <t>Panhiany</t>
  </si>
  <si>
    <t>Dar El-Saalam (Bentiu)</t>
  </si>
  <si>
    <t>Dar El-Saalam collective site</t>
  </si>
  <si>
    <t xml:space="preserve">Former Military Barrack (Bentiu) </t>
  </si>
  <si>
    <t>Former Military Barrack collective site</t>
  </si>
  <si>
    <t>Bentiu Town</t>
  </si>
  <si>
    <t>Bentiu IDP Camp</t>
  </si>
  <si>
    <t>Bentiu PoC</t>
  </si>
  <si>
    <t>Kalibalek (Bentiu Town)</t>
  </si>
  <si>
    <t>Kalibalek collective site</t>
  </si>
  <si>
    <t>Bentiu</t>
  </si>
  <si>
    <t>Koyethiey Site</t>
  </si>
  <si>
    <t>Kurkaal</t>
  </si>
  <si>
    <t>Budaang</t>
  </si>
  <si>
    <t>Rotriak</t>
  </si>
  <si>
    <t>Site A</t>
  </si>
  <si>
    <t>Suk Sita Site (Bentiu)</t>
  </si>
  <si>
    <t>Suk Sita collective site</t>
  </si>
  <si>
    <t>Site B</t>
  </si>
  <si>
    <t>Site C</t>
  </si>
  <si>
    <t>Suk Saba Site (Bentiu)</t>
  </si>
  <si>
    <t>Suk Saba collective site</t>
  </si>
  <si>
    <t>Suk Shaabi (Bentiu)</t>
  </si>
  <si>
    <t>Suk Shaabi collective site</t>
  </si>
  <si>
    <t>Upper Nile</t>
  </si>
  <si>
    <t>SS07</t>
  </si>
  <si>
    <t>Baliet</t>
  </si>
  <si>
    <t>SS0701</t>
  </si>
  <si>
    <t>Gel Achiel</t>
  </si>
  <si>
    <t>SS0702</t>
  </si>
  <si>
    <t>Kodok Town</t>
  </si>
  <si>
    <t>Midwifery and Wildlife IDP site</t>
  </si>
  <si>
    <t>Dethwok</t>
  </si>
  <si>
    <t>Abroch Site</t>
  </si>
  <si>
    <t>SS0704</t>
  </si>
  <si>
    <t>Nasir</t>
  </si>
  <si>
    <t>Nasir Town N</t>
  </si>
  <si>
    <t>Maban</t>
  </si>
  <si>
    <t>SS0705</t>
  </si>
  <si>
    <t>Buny</t>
  </si>
  <si>
    <t xml:space="preserve">Batiel </t>
  </si>
  <si>
    <t>Jinkuata</t>
  </si>
  <si>
    <t>Kongo Site</t>
  </si>
  <si>
    <t>Ofra Site</t>
  </si>
  <si>
    <t>SS0707</t>
  </si>
  <si>
    <t>Malakal South</t>
  </si>
  <si>
    <t>Daniel Comboni Church - BAM</t>
  </si>
  <si>
    <t>Malakal Centre</t>
  </si>
  <si>
    <t>Fire Brigade</t>
  </si>
  <si>
    <t>Northern Malakal</t>
  </si>
  <si>
    <t>Malakal POC</t>
  </si>
  <si>
    <t>IOM (Site maintenance)</t>
  </si>
  <si>
    <t>Wunakot/Warjwork</t>
  </si>
  <si>
    <t xml:space="preserve">Way Station </t>
  </si>
  <si>
    <t>Kaka</t>
  </si>
  <si>
    <t>Melut</t>
  </si>
  <si>
    <t>SS0709</t>
  </si>
  <si>
    <t>Dingthoma 1</t>
  </si>
  <si>
    <t>Dingthoma 2</t>
  </si>
  <si>
    <t>Galdora</t>
  </si>
  <si>
    <t>Khor Adar Site</t>
  </si>
  <si>
    <t>Paloch</t>
  </si>
  <si>
    <t>New paloch</t>
  </si>
  <si>
    <t>Panyikang</t>
  </si>
  <si>
    <t>SS0710</t>
  </si>
  <si>
    <t>Panyiduay</t>
  </si>
  <si>
    <t>Owaci</t>
  </si>
  <si>
    <t>SS0712</t>
  </si>
  <si>
    <t>Ulang center</t>
  </si>
  <si>
    <t>Warrap</t>
  </si>
  <si>
    <t>SS08</t>
  </si>
  <si>
    <t>Gogrial West</t>
  </si>
  <si>
    <t>SS0802</t>
  </si>
  <si>
    <t>Akon</t>
  </si>
  <si>
    <t>Akon Center</t>
  </si>
  <si>
    <t>Gogrial</t>
  </si>
  <si>
    <t>Ayiel</t>
  </si>
  <si>
    <t>Alek West</t>
  </si>
  <si>
    <t>Mangar Pakal</t>
  </si>
  <si>
    <t>Tonj East</t>
  </si>
  <si>
    <t>SS0803</t>
  </si>
  <si>
    <t>Paweng</t>
  </si>
  <si>
    <t>Potkou</t>
  </si>
  <si>
    <t>Twic</t>
  </si>
  <si>
    <t>SS0806</t>
  </si>
  <si>
    <t>Wunrok</t>
  </si>
  <si>
    <t>Abien Dau IDP Site</t>
  </si>
  <si>
    <t>Wunrok (Abein Dau)</t>
  </si>
  <si>
    <t>Aweng</t>
  </si>
  <si>
    <t>Aweng IDP site</t>
  </si>
  <si>
    <t>Turalei</t>
  </si>
  <si>
    <t>Majak Aher</t>
  </si>
  <si>
    <t>Majak Aher IDP site</t>
  </si>
  <si>
    <t>Majok Noon</t>
  </si>
  <si>
    <t xml:space="preserve">Majok Noon IDPs site </t>
  </si>
  <si>
    <t>Mayen Abun (Gomgoi)</t>
  </si>
  <si>
    <t>Mayen Abun IDP site</t>
  </si>
  <si>
    <t>Nyindeng Ayuel</t>
  </si>
  <si>
    <t>Nyindeng Ayuel IDP site</t>
  </si>
  <si>
    <t>Akoc</t>
  </si>
  <si>
    <t>Wuncuei site</t>
  </si>
  <si>
    <t>Western Bahr el Ghazal</t>
  </si>
  <si>
    <t>SS09</t>
  </si>
  <si>
    <t xml:space="preserve">Jur River </t>
  </si>
  <si>
    <t>SS0901</t>
  </si>
  <si>
    <t>Marial Bai</t>
  </si>
  <si>
    <t>Rocrocdong</t>
  </si>
  <si>
    <t>Rocrocdong settlement</t>
  </si>
  <si>
    <t>Raja</t>
  </si>
  <si>
    <t>SS0902</t>
  </si>
  <si>
    <t>Ringi</t>
  </si>
  <si>
    <t>Boro-Medina</t>
  </si>
  <si>
    <t>Boro-medina settlement</t>
  </si>
  <si>
    <t>SS0903</t>
  </si>
  <si>
    <t>Wau South</t>
  </si>
  <si>
    <t>Hai Masna</t>
  </si>
  <si>
    <t>Hai Masna collective center</t>
  </si>
  <si>
    <t>Wau North</t>
  </si>
  <si>
    <t>Naivasha</t>
  </si>
  <si>
    <t>Naivasha IDP site</t>
  </si>
  <si>
    <t>Western Equatoria</t>
  </si>
  <si>
    <t>SS10</t>
  </si>
  <si>
    <t>Ezo</t>
  </si>
  <si>
    <t>SS1001</t>
  </si>
  <si>
    <t>Bagidi Centre</t>
  </si>
  <si>
    <t>Bagidi</t>
  </si>
  <si>
    <t>Manzizi</t>
  </si>
  <si>
    <t>Nakofo</t>
  </si>
  <si>
    <t>Nambia</t>
  </si>
  <si>
    <t>Regina Mundi</t>
  </si>
  <si>
    <t>Nagero</t>
  </si>
  <si>
    <t>SS1007</t>
  </si>
  <si>
    <t>Duma</t>
  </si>
  <si>
    <t>Duma Centre</t>
  </si>
  <si>
    <t>Nagero Centre</t>
  </si>
  <si>
    <t>Tambura</t>
  </si>
  <si>
    <t>SS1009</t>
  </si>
  <si>
    <t>Ayati Camp</t>
  </si>
  <si>
    <t>Baracks Camp</t>
  </si>
  <si>
    <t>Complex Camp</t>
  </si>
  <si>
    <t>Mangburu Camp</t>
  </si>
  <si>
    <t>Source Yubu</t>
  </si>
  <si>
    <t>Nanvuru</t>
  </si>
  <si>
    <t>Ngboko village</t>
  </si>
  <si>
    <t xml:space="preserve">St. Mary Camp </t>
  </si>
  <si>
    <t xml:space="preserve">UNMISS TOB Camp </t>
  </si>
  <si>
    <t>UNMISS Tambura</t>
  </si>
  <si>
    <t>Abyei town</t>
  </si>
  <si>
    <t>Abyei Transit Center</t>
  </si>
  <si>
    <t>HCO</t>
  </si>
  <si>
    <t>Adok</t>
  </si>
  <si>
    <t>Adok Transit Center</t>
  </si>
  <si>
    <t xml:space="preserve">Government </t>
  </si>
  <si>
    <t>Malakal Town</t>
  </si>
  <si>
    <t>Bulukat Transit Center</t>
  </si>
  <si>
    <t>Budang</t>
  </si>
  <si>
    <t>Rotriak Transit Center</t>
  </si>
  <si>
    <t>Kurdit</t>
  </si>
  <si>
    <t>Transit Center 1</t>
  </si>
  <si>
    <t>Old Transit Center (inside and outside the center)</t>
  </si>
  <si>
    <t>Transit Center 2</t>
  </si>
  <si>
    <t>Transit Center Extension</t>
  </si>
  <si>
    <t>IDP Sites</t>
  </si>
  <si>
    <t>Sum of Total Population (Individuals)</t>
  </si>
  <si>
    <t>Sum of Total Population (HH)</t>
  </si>
  <si>
    <t>County by State</t>
  </si>
  <si>
    <t>Site typology</t>
  </si>
  <si>
    <t>Response type</t>
  </si>
  <si>
    <t>Managed</t>
  </si>
  <si>
    <t>CCCM Agency</t>
  </si>
  <si>
    <t>Percentage of Total Population (Individuals)</t>
  </si>
  <si>
    <t>Percentage Total Population (HH)</t>
  </si>
  <si>
    <t>Not managed</t>
  </si>
  <si>
    <t>Total sites</t>
  </si>
  <si>
    <t>Managed?</t>
  </si>
  <si>
    <t>Total individuals</t>
  </si>
  <si>
    <t>Total HH</t>
  </si>
  <si>
    <t>Transit Sites</t>
  </si>
  <si>
    <t>TOTAL TRANSIT SITES</t>
  </si>
  <si>
    <t>Headcount Date</t>
  </si>
  <si>
    <t>Alternate Site Name (if available)</t>
  </si>
  <si>
    <t>Site opening Date</t>
  </si>
  <si>
    <t>Returnees total (Individuals)</t>
  </si>
  <si>
    <t>Returnees total (HH)</t>
  </si>
  <si>
    <t>Male (Returnees)</t>
  </si>
  <si>
    <t>Female (Returnees)</t>
  </si>
  <si>
    <t>0-17 M (Returnees)</t>
  </si>
  <si>
    <t>0-17 F (Returnees)</t>
  </si>
  <si>
    <t>18-59 M (Returnees)</t>
  </si>
  <si>
    <t>18-59 F (Returnees)</t>
  </si>
  <si>
    <t>60+ M (Returnees)</t>
  </si>
  <si>
    <t>60+ F (Returnees)</t>
  </si>
  <si>
    <t>Refugees total (Individuals)</t>
  </si>
  <si>
    <t>Refugees total (HH)</t>
  </si>
  <si>
    <t>Male (Refugees)</t>
  </si>
  <si>
    <t>Female (Refugees)</t>
  </si>
  <si>
    <t>0-17 M (Refugees)</t>
  </si>
  <si>
    <t>0-17 F (Refugees)</t>
  </si>
  <si>
    <t>18-59 M (Refugees)</t>
  </si>
  <si>
    <t>18-59 F (Refugees)</t>
  </si>
  <si>
    <t>60+ M (Refugees)</t>
  </si>
  <si>
    <t>60+ F (Refugees)</t>
  </si>
  <si>
    <t>Sudan Refugees</t>
  </si>
  <si>
    <t>Sudan Refugees (HHs)</t>
  </si>
  <si>
    <t>Other Refugees (Individuals)</t>
  </si>
  <si>
    <t>Other Refugees (HHs)</t>
  </si>
  <si>
    <t>Displaced total individuals</t>
  </si>
  <si>
    <t>Displaced total HH</t>
  </si>
  <si>
    <t>Transit Centers</t>
  </si>
  <si>
    <t>Ongoing</t>
  </si>
  <si>
    <t xml:space="preserve">Unity State </t>
  </si>
  <si>
    <t>31/01/24</t>
  </si>
  <si>
    <t>Unity State</t>
  </si>
  <si>
    <t>Government</t>
  </si>
  <si>
    <t>28/02/24</t>
  </si>
  <si>
    <t>31/03/24</t>
  </si>
  <si>
    <t>30/04/24</t>
  </si>
  <si>
    <t>UNHCR/IOM</t>
  </si>
  <si>
    <t>-</t>
  </si>
  <si>
    <t>25/04/2023</t>
  </si>
  <si>
    <t>Rotriak transit center</t>
  </si>
  <si>
    <t>Count of Site Managed</t>
  </si>
  <si>
    <t>Kajo-Keji</t>
  </si>
  <si>
    <t>Lainya</t>
  </si>
  <si>
    <t>Morobo</t>
  </si>
  <si>
    <t>Terekeka</t>
  </si>
  <si>
    <t>Budi</t>
  </si>
  <si>
    <t>Ikotos</t>
  </si>
  <si>
    <t>Kapoeta East</t>
  </si>
  <si>
    <t>Kapoeta North</t>
  </si>
  <si>
    <t>Kapoeta South</t>
  </si>
  <si>
    <t>Magwi</t>
  </si>
  <si>
    <t>Torit</t>
  </si>
  <si>
    <t>Ayod</t>
  </si>
  <si>
    <t>Canal/Pigi</t>
  </si>
  <si>
    <t>Duk</t>
  </si>
  <si>
    <t>Pochalla</t>
  </si>
  <si>
    <t>Twic East</t>
  </si>
  <si>
    <t>Cueibet</t>
  </si>
  <si>
    <t>Rumbek Centre</t>
  </si>
  <si>
    <t>Rumbek North</t>
  </si>
  <si>
    <t>Wulu</t>
  </si>
  <si>
    <t>Yirol East</t>
  </si>
  <si>
    <t>Yirol West</t>
  </si>
  <si>
    <t>Aweil Centre</t>
  </si>
  <si>
    <t>Aweil North</t>
  </si>
  <si>
    <t>Aweil South</t>
  </si>
  <si>
    <t>Aweil West</t>
  </si>
  <si>
    <t>Abiemnhom</t>
  </si>
  <si>
    <t>Koch</t>
  </si>
  <si>
    <t>Mayom</t>
  </si>
  <si>
    <t>Panyijiar</t>
  </si>
  <si>
    <t>Pariang</t>
  </si>
  <si>
    <t>Longochuk</t>
  </si>
  <si>
    <t>Maiwut</t>
  </si>
  <si>
    <t>Manyo</t>
  </si>
  <si>
    <t>Gogrial East</t>
  </si>
  <si>
    <t>Tonj North</t>
  </si>
  <si>
    <t>Tonj South</t>
  </si>
  <si>
    <t>Jur River</t>
  </si>
  <si>
    <t>Ibba</t>
  </si>
  <si>
    <t>Maridi</t>
  </si>
  <si>
    <t>Mundri East</t>
  </si>
  <si>
    <t>Mundri West</t>
  </si>
  <si>
    <t>Mvolo</t>
  </si>
  <si>
    <t>Nzara</t>
  </si>
  <si>
    <t>Yambio</t>
  </si>
  <si>
    <t>Update as of 1 September 2024</t>
  </si>
  <si>
    <t>4/25/2023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</si>
</sst>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_);_(* \(#,##0\);_(* &quot;-&quot;??_);_(@_)"/>
    <numFmt numFmtId="165" formatCode="0.0%"/>
    <numFmt numFmtId="166" formatCode="dd/mm/yy"/>
  </numFmts>
  <fonts count="2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Inter"/>
      <family val="3"/>
    </font>
    <font>
      <sz val="8"/>
      <color theme="1"/>
      <name val="Euphemia"/>
      <family val="2"/>
    </font>
    <font>
      <sz val="10"/>
      <color rgb="FFFF0000"/>
      <name val="Inter"/>
      <family val="3"/>
    </font>
    <font>
      <sz val="8"/>
      <name val="Arial"/>
      <family val="2"/>
    </font>
    <font>
      <sz val="8"/>
      <color theme="0"/>
      <name val="Euphemia"/>
      <family val="2"/>
    </font>
    <font>
      <b/>
      <sz val="8"/>
      <color theme="1"/>
      <name val="Euphemia"/>
      <family val="2"/>
    </font>
    <font>
      <sz val="11"/>
      <color theme="1"/>
      <name val="Inter"/>
    </font>
    <font>
      <b/>
      <sz val="20"/>
      <color rgb="FF1B657C"/>
      <name val="Inter"/>
    </font>
    <font>
      <sz val="10"/>
      <color theme="1"/>
      <name val="Inter"/>
    </font>
    <font>
      <b/>
      <sz val="14"/>
      <color rgb="FF1B657C"/>
      <name val="Inter"/>
    </font>
    <font>
      <i/>
      <sz val="11"/>
      <color theme="1"/>
      <name val="Inter"/>
    </font>
    <font>
      <sz val="10"/>
      <name val="Inter"/>
    </font>
    <font>
      <b/>
      <sz val="10"/>
      <color theme="0"/>
      <name val="Inter"/>
    </font>
    <font>
      <sz val="10"/>
      <color theme="0"/>
      <name val="Inter"/>
    </font>
    <font>
      <b/>
      <sz val="11"/>
      <color rgb="FFEC6B4D"/>
      <name val="Inter"/>
    </font>
    <font>
      <b/>
      <sz val="10"/>
      <color rgb="FFEC6B4D"/>
      <name val="Inter"/>
    </font>
    <font>
      <b/>
      <sz val="11"/>
      <color rgb="FF1B657C"/>
      <name val="Inter"/>
    </font>
    <font>
      <b/>
      <sz val="11"/>
      <color rgb="FF4595AD"/>
      <name val="Inter"/>
      <family val="3"/>
    </font>
    <font>
      <b/>
      <sz val="11"/>
      <color rgb="FFEC6B4D"/>
      <name val="Inter"/>
      <family val="3"/>
    </font>
    <font>
      <b/>
      <sz val="10"/>
      <color rgb="FFEC6B4D"/>
      <name val="Inter"/>
      <family val="3"/>
    </font>
    <font>
      <sz val="8"/>
      <color theme="0" tint="-4.9989318521683403E-2"/>
      <name val="Euphemia"/>
    </font>
    <font>
      <sz val="8"/>
      <color theme="1"/>
      <name val="Euphemia"/>
    </font>
    <font>
      <sz val="8"/>
      <color theme="0"/>
      <name val="Euphemia"/>
    </font>
  </fonts>
  <fills count="8">
    <fill>
      <patternFill patternType="none"/>
    </fill>
    <fill>
      <patternFill patternType="gray125"/>
    </fill>
    <fill>
      <patternFill patternType="solid">
        <fgColor rgb="FF1C657D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6FC5BC"/>
        <bgColor indexed="64"/>
      </patternFill>
    </fill>
    <fill>
      <patternFill patternType="solid">
        <fgColor rgb="FF6FC5BC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theme="6" tint="0.79998168889431442"/>
      </top>
      <bottom style="thin">
        <color theme="6" tint="0.79998168889431442"/>
      </bottom>
      <diagonal/>
    </border>
    <border>
      <left style="thin">
        <color indexed="64"/>
      </left>
      <right/>
      <top style="thin">
        <color theme="6" tint="0.59999389629810485"/>
      </top>
      <bottom style="thin">
        <color theme="6" tint="0.59999389629810485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2" fillId="0" borderId="0"/>
  </cellStyleXfs>
  <cellXfs count="161">
    <xf numFmtId="0" fontId="0" fillId="0" borderId="0" xfId="0"/>
    <xf numFmtId="9" fontId="0" fillId="0" borderId="0" xfId="1" applyFont="1"/>
    <xf numFmtId="0" fontId="0" fillId="2" borderId="0" xfId="0" applyFill="1"/>
    <xf numFmtId="9" fontId="3" fillId="0" borderId="0" xfId="0" applyNumberFormat="1" applyFont="1"/>
    <xf numFmtId="1" fontId="3" fillId="0" borderId="0" xfId="0" applyNumberFormat="1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9" fontId="5" fillId="0" borderId="0" xfId="1" applyFont="1" applyAlignment="1">
      <alignment vertical="center"/>
    </xf>
    <xf numFmtId="164" fontId="5" fillId="0" borderId="0" xfId="0" applyNumberFormat="1" applyFont="1" applyAlignment="1">
      <alignment vertical="center"/>
    </xf>
    <xf numFmtId="9" fontId="4" fillId="0" borderId="3" xfId="1" applyFont="1" applyBorder="1"/>
    <xf numFmtId="9" fontId="4" fillId="3" borderId="3" xfId="1" applyFont="1" applyFill="1" applyBorder="1"/>
    <xf numFmtId="165" fontId="6" fillId="3" borderId="2" xfId="1" applyNumberFormat="1" applyFont="1" applyFill="1" applyBorder="1"/>
    <xf numFmtId="9" fontId="6" fillId="3" borderId="2" xfId="1" applyFont="1" applyFill="1" applyBorder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2" borderId="0" xfId="0" applyFont="1" applyFill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3" fontId="17" fillId="2" borderId="0" xfId="0" applyNumberFormat="1" applyFont="1" applyFill="1"/>
    <xf numFmtId="3" fontId="16" fillId="2" borderId="1" xfId="0" applyNumberFormat="1" applyFont="1" applyFill="1" applyBorder="1"/>
    <xf numFmtId="3" fontId="8" fillId="2" borderId="4" xfId="0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3" fontId="5" fillId="0" borderId="7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horizontal="center" vertical="center"/>
    </xf>
    <xf numFmtId="3" fontId="8" fillId="2" borderId="1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right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4" fontId="5" fillId="0" borderId="10" xfId="0" applyNumberFormat="1" applyFont="1" applyBorder="1" applyAlignment="1">
      <alignment horizontal="right" vertical="center" wrapText="1"/>
    </xf>
    <xf numFmtId="0" fontId="8" fillId="2" borderId="1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3" fontId="8" fillId="2" borderId="7" xfId="0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9" fontId="5" fillId="0" borderId="5" xfId="1" applyFont="1" applyBorder="1" applyAlignment="1">
      <alignment vertical="center"/>
    </xf>
    <xf numFmtId="9" fontId="5" fillId="0" borderId="0" xfId="1" applyFont="1" applyBorder="1" applyAlignment="1">
      <alignment vertical="center"/>
    </xf>
    <xf numFmtId="9" fontId="8" fillId="2" borderId="4" xfId="1" applyFont="1" applyFill="1" applyBorder="1" applyAlignment="1">
      <alignment vertical="center"/>
    </xf>
    <xf numFmtId="9" fontId="8" fillId="2" borderId="7" xfId="1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3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64" fontId="9" fillId="5" borderId="13" xfId="0" applyNumberFormat="1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vertical="center"/>
    </xf>
    <xf numFmtId="164" fontId="9" fillId="5" borderId="14" xfId="0" applyNumberFormat="1" applyFont="1" applyFill="1" applyBorder="1" applyAlignment="1">
      <alignment horizontal="right" vertical="center" wrapText="1"/>
    </xf>
    <xf numFmtId="164" fontId="5" fillId="6" borderId="8" xfId="0" applyNumberFormat="1" applyFont="1" applyFill="1" applyBorder="1" applyAlignment="1">
      <alignment horizontal="right" vertical="center" wrapText="1"/>
    </xf>
    <xf numFmtId="164" fontId="5" fillId="6" borderId="10" xfId="0" applyNumberFormat="1" applyFont="1" applyFill="1" applyBorder="1" applyAlignment="1">
      <alignment horizontal="right" vertical="center" wrapText="1"/>
    </xf>
    <xf numFmtId="9" fontId="5" fillId="6" borderId="0" xfId="1" applyFont="1" applyFill="1" applyBorder="1" applyAlignment="1">
      <alignment vertical="center"/>
    </xf>
    <xf numFmtId="3" fontId="5" fillId="6" borderId="9" xfId="0" applyNumberFormat="1" applyFont="1" applyFill="1" applyBorder="1" applyAlignment="1">
      <alignment vertical="center"/>
    </xf>
    <xf numFmtId="3" fontId="5" fillId="6" borderId="12" xfId="0" applyNumberFormat="1" applyFont="1" applyFill="1" applyBorder="1" applyAlignment="1">
      <alignment horizontal="center" vertical="center"/>
    </xf>
    <xf numFmtId="3" fontId="5" fillId="6" borderId="10" xfId="0" applyNumberFormat="1" applyFont="1" applyFill="1" applyBorder="1" applyAlignment="1">
      <alignment horizontal="center" vertical="center"/>
    </xf>
    <xf numFmtId="0" fontId="17" fillId="2" borderId="0" xfId="0" applyFont="1" applyFill="1"/>
    <xf numFmtId="3" fontId="20" fillId="0" borderId="0" xfId="0" applyNumberFormat="1" applyFont="1" applyAlignment="1">
      <alignment horizontal="right" vertical="center"/>
    </xf>
    <xf numFmtId="0" fontId="2" fillId="0" borderId="0" xfId="2"/>
    <xf numFmtId="14" fontId="2" fillId="0" borderId="0" xfId="2" applyNumberFormat="1"/>
    <xf numFmtId="1" fontId="2" fillId="0" borderId="0" xfId="2" applyNumberFormat="1"/>
    <xf numFmtId="0" fontId="10" fillId="0" borderId="17" xfId="0" applyFont="1" applyBorder="1"/>
    <xf numFmtId="0" fontId="11" fillId="0" borderId="17" xfId="0" applyFont="1" applyBorder="1"/>
    <xf numFmtId="3" fontId="20" fillId="0" borderId="17" xfId="0" applyNumberFormat="1" applyFont="1" applyBorder="1" applyAlignment="1">
      <alignment horizontal="center" vertical="center"/>
    </xf>
    <xf numFmtId="0" fontId="13" fillId="0" borderId="17" xfId="0" applyFont="1" applyBorder="1"/>
    <xf numFmtId="0" fontId="14" fillId="0" borderId="17" xfId="0" applyFont="1" applyBorder="1"/>
    <xf numFmtId="3" fontId="18" fillId="0" borderId="17" xfId="0" applyNumberFormat="1" applyFont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3" fontId="15" fillId="0" borderId="0" xfId="0" applyNumberFormat="1" applyFont="1"/>
    <xf numFmtId="3" fontId="12" fillId="0" borderId="0" xfId="0" applyNumberFormat="1" applyFont="1"/>
    <xf numFmtId="0" fontId="12" fillId="0" borderId="0" xfId="0" applyFont="1"/>
    <xf numFmtId="0" fontId="15" fillId="0" borderId="0" xfId="0" applyFont="1"/>
    <xf numFmtId="9" fontId="10" fillId="0" borderId="0" xfId="1" applyFont="1"/>
    <xf numFmtId="14" fontId="2" fillId="0" borderId="0" xfId="2" applyNumberFormat="1" applyAlignment="1">
      <alignment horizontal="right"/>
    </xf>
    <xf numFmtId="0" fontId="10" fillId="0" borderId="23" xfId="0" applyFont="1" applyBorder="1"/>
    <xf numFmtId="0" fontId="10" fillId="0" borderId="24" xfId="0" applyFont="1" applyBorder="1"/>
    <xf numFmtId="0" fontId="21" fillId="0" borderId="25" xfId="0" applyFont="1" applyBorder="1" applyAlignment="1">
      <alignment horizontal="left" vertical="center"/>
    </xf>
    <xf numFmtId="3" fontId="21" fillId="0" borderId="25" xfId="0" applyNumberFormat="1" applyFont="1" applyBorder="1" applyAlignment="1">
      <alignment horizontal="left" vertical="center"/>
    </xf>
    <xf numFmtId="0" fontId="10" fillId="0" borderId="25" xfId="0" applyFont="1" applyBorder="1"/>
    <xf numFmtId="0" fontId="10" fillId="0" borderId="26" xfId="0" applyFont="1" applyBorder="1"/>
    <xf numFmtId="3" fontId="18" fillId="0" borderId="17" xfId="0" applyNumberFormat="1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3" fontId="15" fillId="0" borderId="18" xfId="0" applyNumberFormat="1" applyFont="1" applyBorder="1"/>
    <xf numFmtId="3" fontId="2" fillId="0" borderId="0" xfId="2" applyNumberFormat="1"/>
    <xf numFmtId="14" fontId="1" fillId="0" borderId="0" xfId="2" applyNumberFormat="1" applyFont="1"/>
    <xf numFmtId="14" fontId="1" fillId="0" borderId="0" xfId="2" applyNumberFormat="1" applyFont="1" applyAlignment="1">
      <alignment horizontal="right"/>
    </xf>
    <xf numFmtId="165" fontId="5" fillId="0" borderId="19" xfId="1" applyNumberFormat="1" applyFont="1" applyBorder="1" applyAlignment="1">
      <alignment horizontal="right" vertical="center" wrapText="1"/>
    </xf>
    <xf numFmtId="165" fontId="5" fillId="0" borderId="21" xfId="1" applyNumberFormat="1" applyFont="1" applyBorder="1" applyAlignment="1">
      <alignment horizontal="right" vertical="center" wrapText="1"/>
    </xf>
    <xf numFmtId="165" fontId="5" fillId="7" borderId="20" xfId="1" applyNumberFormat="1" applyFont="1" applyFill="1" applyBorder="1" applyAlignment="1">
      <alignment horizontal="right" vertical="center" wrapText="1"/>
    </xf>
    <xf numFmtId="165" fontId="5" fillId="7" borderId="22" xfId="1" applyNumberFormat="1" applyFont="1" applyFill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/>
    </xf>
    <xf numFmtId="164" fontId="25" fillId="0" borderId="0" xfId="0" applyNumberFormat="1" applyFont="1" applyAlignment="1">
      <alignment horizontal="right" vertical="center" wrapText="1"/>
    </xf>
    <xf numFmtId="165" fontId="25" fillId="0" borderId="0" xfId="0" applyNumberFormat="1" applyFont="1" applyAlignment="1">
      <alignment horizontal="right" vertical="center" wrapText="1"/>
    </xf>
    <xf numFmtId="165" fontId="25" fillId="0" borderId="8" xfId="0" applyNumberFormat="1" applyFont="1" applyBorder="1" applyAlignment="1">
      <alignment horizontal="right" vertical="center" wrapText="1"/>
    </xf>
    <xf numFmtId="164" fontId="25" fillId="0" borderId="4" xfId="0" applyNumberFormat="1" applyFont="1" applyBorder="1" applyAlignment="1">
      <alignment horizontal="right" vertical="center" wrapText="1"/>
    </xf>
    <xf numFmtId="164" fontId="25" fillId="0" borderId="5" xfId="0" applyNumberFormat="1" applyFont="1" applyBorder="1" applyAlignment="1">
      <alignment horizontal="right" vertical="center" wrapText="1"/>
    </xf>
    <xf numFmtId="165" fontId="25" fillId="0" borderId="5" xfId="0" applyNumberFormat="1" applyFont="1" applyBorder="1" applyAlignment="1">
      <alignment horizontal="right" vertical="center" wrapText="1"/>
    </xf>
    <xf numFmtId="165" fontId="25" fillId="0" borderId="6" xfId="0" applyNumberFormat="1" applyFont="1" applyBorder="1" applyAlignment="1">
      <alignment horizontal="right" vertical="center" wrapText="1"/>
    </xf>
    <xf numFmtId="164" fontId="25" fillId="0" borderId="7" xfId="0" applyNumberFormat="1" applyFont="1" applyBorder="1" applyAlignment="1">
      <alignment horizontal="right" vertical="center" wrapText="1"/>
    </xf>
    <xf numFmtId="0" fontId="24" fillId="2" borderId="16" xfId="0" applyFont="1" applyFill="1" applyBorder="1" applyAlignment="1">
      <alignment vertical="center"/>
    </xf>
    <xf numFmtId="0" fontId="25" fillId="0" borderId="1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4" borderId="16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vertical="center"/>
    </xf>
    <xf numFmtId="0" fontId="26" fillId="2" borderId="15" xfId="0" applyFont="1" applyFill="1" applyBorder="1" applyAlignment="1">
      <alignment vertical="center"/>
    </xf>
    <xf numFmtId="165" fontId="26" fillId="2" borderId="15" xfId="0" applyNumberFormat="1" applyFont="1" applyFill="1" applyBorder="1" applyAlignment="1">
      <alignment vertical="center"/>
    </xf>
    <xf numFmtId="165" fontId="26" fillId="2" borderId="14" xfId="0" applyNumberFormat="1" applyFont="1" applyFill="1" applyBorder="1" applyAlignment="1">
      <alignment vertical="center"/>
    </xf>
    <xf numFmtId="164" fontId="25" fillId="4" borderId="13" xfId="0" applyNumberFormat="1" applyFont="1" applyFill="1" applyBorder="1" applyAlignment="1">
      <alignment horizontal="right" vertical="center" wrapText="1"/>
    </xf>
    <xf numFmtId="164" fontId="25" fillId="4" borderId="15" xfId="0" applyNumberFormat="1" applyFont="1" applyFill="1" applyBorder="1" applyAlignment="1">
      <alignment horizontal="right" vertical="center" wrapText="1"/>
    </xf>
    <xf numFmtId="165" fontId="25" fillId="4" borderId="15" xfId="0" applyNumberFormat="1" applyFont="1" applyFill="1" applyBorder="1" applyAlignment="1">
      <alignment horizontal="right" vertical="center" wrapText="1"/>
    </xf>
    <xf numFmtId="165" fontId="25" fillId="4" borderId="14" xfId="0" applyNumberFormat="1" applyFont="1" applyFill="1" applyBorder="1" applyAlignment="1">
      <alignment horizontal="right" vertical="center" wrapText="1"/>
    </xf>
    <xf numFmtId="164" fontId="25" fillId="0" borderId="8" xfId="0" applyNumberFormat="1" applyFont="1" applyBorder="1" applyAlignment="1">
      <alignment horizontal="right" vertical="center" wrapText="1"/>
    </xf>
    <xf numFmtId="164" fontId="25" fillId="0" borderId="6" xfId="0" applyNumberFormat="1" applyFont="1" applyBorder="1" applyAlignment="1">
      <alignment horizontal="right" vertical="center" wrapText="1"/>
    </xf>
    <xf numFmtId="0" fontId="25" fillId="0" borderId="16" xfId="0" applyFont="1" applyBorder="1" applyAlignment="1">
      <alignment horizontal="left" vertical="center"/>
    </xf>
    <xf numFmtId="0" fontId="24" fillId="2" borderId="13" xfId="0" applyFont="1" applyFill="1" applyBorder="1" applyAlignment="1">
      <alignment vertical="center" wrapText="1"/>
    </xf>
    <xf numFmtId="0" fontId="26" fillId="2" borderId="14" xfId="0" applyFont="1" applyFill="1" applyBorder="1" applyAlignment="1">
      <alignment vertical="center"/>
    </xf>
    <xf numFmtId="164" fontId="25" fillId="4" borderId="14" xfId="0" applyNumberFormat="1" applyFont="1" applyFill="1" applyBorder="1" applyAlignment="1">
      <alignment horizontal="right" vertical="center" wrapText="1"/>
    </xf>
    <xf numFmtId="0" fontId="25" fillId="6" borderId="12" xfId="0" applyFont="1" applyFill="1" applyBorder="1" applyAlignment="1">
      <alignment horizontal="left" vertical="center"/>
    </xf>
    <xf numFmtId="164" fontId="25" fillId="6" borderId="7" xfId="0" applyNumberFormat="1" applyFont="1" applyFill="1" applyBorder="1" applyAlignment="1">
      <alignment horizontal="right" vertical="center" wrapText="1"/>
    </xf>
    <xf numFmtId="164" fontId="25" fillId="6" borderId="0" xfId="0" applyNumberFormat="1" applyFont="1" applyFill="1" applyAlignment="1">
      <alignment horizontal="right" vertical="center" wrapText="1"/>
    </xf>
    <xf numFmtId="164" fontId="25" fillId="6" borderId="8" xfId="0" applyNumberFormat="1" applyFont="1" applyFill="1" applyBorder="1" applyAlignment="1">
      <alignment horizontal="right" vertical="center" wrapText="1"/>
    </xf>
    <xf numFmtId="0" fontId="25" fillId="0" borderId="0" xfId="0" applyFont="1" applyAlignment="1">
      <alignment horizontal="right" vertical="center" wrapText="1"/>
    </xf>
    <xf numFmtId="0" fontId="25" fillId="0" borderId="8" xfId="0" applyFont="1" applyBorder="1" applyAlignment="1">
      <alignment horizontal="right" vertical="center" wrapText="1"/>
    </xf>
    <xf numFmtId="0" fontId="25" fillId="0" borderId="7" xfId="0" applyFont="1" applyBorder="1" applyAlignment="1">
      <alignment horizontal="right" vertical="center" wrapText="1"/>
    </xf>
    <xf numFmtId="0" fontId="25" fillId="6" borderId="16" xfId="0" applyFont="1" applyFill="1" applyBorder="1" applyAlignment="1">
      <alignment horizontal="left" vertical="center"/>
    </xf>
    <xf numFmtId="164" fontId="25" fillId="6" borderId="4" xfId="0" applyNumberFormat="1" applyFont="1" applyFill="1" applyBorder="1" applyAlignment="1">
      <alignment horizontal="right" vertical="center" wrapText="1"/>
    </xf>
    <xf numFmtId="164" fontId="25" fillId="6" borderId="5" xfId="0" applyNumberFormat="1" applyFont="1" applyFill="1" applyBorder="1" applyAlignment="1">
      <alignment horizontal="right" vertical="center" wrapText="1"/>
    </xf>
    <xf numFmtId="164" fontId="25" fillId="6" borderId="6" xfId="0" applyNumberFormat="1" applyFont="1" applyFill="1" applyBorder="1" applyAlignment="1">
      <alignment horizontal="right" vertical="center" wrapText="1"/>
    </xf>
    <xf numFmtId="0" fontId="25" fillId="6" borderId="11" xfId="0" applyFont="1" applyFill="1" applyBorder="1" applyAlignment="1">
      <alignment horizontal="left" vertical="center"/>
    </xf>
    <xf numFmtId="0" fontId="25" fillId="6" borderId="7" xfId="0" applyFont="1" applyFill="1" applyBorder="1" applyAlignment="1">
      <alignment horizontal="right" vertical="center" wrapText="1"/>
    </xf>
    <xf numFmtId="0" fontId="25" fillId="6" borderId="0" xfId="0" applyFont="1" applyFill="1" applyAlignment="1">
      <alignment horizontal="right" vertical="center" wrapText="1"/>
    </xf>
    <xf numFmtId="0" fontId="25" fillId="6" borderId="8" xfId="0" applyFont="1" applyFill="1" applyBorder="1" applyAlignment="1">
      <alignment horizontal="right" vertical="center" wrapText="1"/>
    </xf>
    <xf numFmtId="0" fontId="25" fillId="6" borderId="1" xfId="0" applyFont="1" applyFill="1" applyBorder="1" applyAlignment="1">
      <alignment horizontal="left" vertical="center"/>
    </xf>
    <xf numFmtId="0" fontId="25" fillId="6" borderId="7" xfId="0" applyFont="1" applyFill="1" applyBorder="1" applyAlignment="1">
      <alignment horizontal="left" vertical="center"/>
    </xf>
    <xf numFmtId="0" fontId="24" fillId="2" borderId="16" xfId="0" applyFont="1" applyFill="1" applyBorder="1" applyAlignment="1">
      <alignment vertical="center" wrapText="1"/>
    </xf>
    <xf numFmtId="3" fontId="25" fillId="0" borderId="8" xfId="0" applyNumberFormat="1" applyFont="1" applyBorder="1" applyAlignment="1">
      <alignment vertical="center"/>
    </xf>
    <xf numFmtId="3" fontId="25" fillId="0" borderId="4" xfId="0" applyNumberFormat="1" applyFont="1" applyBorder="1" applyAlignment="1">
      <alignment vertical="center"/>
    </xf>
    <xf numFmtId="3" fontId="25" fillId="0" borderId="6" xfId="0" applyNumberFormat="1" applyFont="1" applyBorder="1" applyAlignment="1">
      <alignment vertical="center"/>
    </xf>
    <xf numFmtId="3" fontId="25" fillId="0" borderId="7" xfId="0" applyNumberFormat="1" applyFont="1" applyBorder="1" applyAlignment="1">
      <alignment vertical="center"/>
    </xf>
    <xf numFmtId="0" fontId="26" fillId="2" borderId="16" xfId="0" applyFont="1" applyFill="1" applyBorder="1" applyAlignment="1">
      <alignment vertical="center" wrapText="1"/>
    </xf>
    <xf numFmtId="0" fontId="25" fillId="0" borderId="1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4" borderId="16" xfId="0" applyFont="1" applyFill="1" applyBorder="1" applyAlignment="1">
      <alignment horizontal="left" vertical="center" wrapText="1"/>
    </xf>
    <xf numFmtId="164" fontId="25" fillId="4" borderId="13" xfId="0" applyNumberFormat="1" applyFont="1" applyFill="1" applyBorder="1" applyAlignment="1">
      <alignment vertical="center"/>
    </xf>
    <xf numFmtId="164" fontId="25" fillId="4" borderId="14" xfId="0" applyNumberFormat="1" applyFont="1" applyFill="1" applyBorder="1" applyAlignment="1">
      <alignment vertical="center"/>
    </xf>
    <xf numFmtId="166" fontId="2" fillId="0" borderId="0" xfId="2" applyNumberFormat="1" applyAlignment="1">
      <alignment horizontal="right"/>
    </xf>
    <xf numFmtId="166" fontId="2" fillId="0" borderId="0" xfId="2" applyNumberFormat="1"/>
    <xf numFmtId="3" fontId="20" fillId="0" borderId="0" xfId="0" applyNumberFormat="1" applyFont="1" applyAlignment="1">
      <alignment horizontal="left" vertical="center"/>
    </xf>
  </cellXfs>
  <cellStyles count="3">
    <cellStyle name="Normal" xfId="0" builtinId="0"/>
    <cellStyle name="Normal 2" xfId="2" xr:uid="{0FCDC65C-DB49-4726-9674-95F1A661BFFB}"/>
    <cellStyle name="Percent" xfId="1" builtinId="5"/>
  </cellStyles>
  <dxfs count="5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ill>
        <patternFill patternType="solid">
          <fgColor indexed="64"/>
          <bgColor rgb="FF1C657D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ont>
        <color theme="0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numFmt numFmtId="3" formatCode="#,##0"/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1C657D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solid">
          <fgColor indexed="64"/>
          <bgColor rgb="FF1C657D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4595AD"/>
      <color rgb="FF6FC5BC"/>
      <color rgb="FFBBDFBB"/>
      <color rgb="FF1C657D"/>
      <color rgb="FF1B657C"/>
      <color rgb="FFF5F3E8"/>
      <color rgb="FFEC6B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1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individuals in IDP Sites by State </a:t>
            </a:r>
          </a:p>
        </c:rich>
      </c:tx>
      <c:layout>
        <c:manualLayout>
          <c:xMode val="edge"/>
          <c:yMode val="edge"/>
          <c:x val="0.10906991169405315"/>
          <c:y val="2.1809183383462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889109394458794"/>
          <c:y val="0.1889468510428477"/>
          <c:w val="0.5554765684857389"/>
          <c:h val="0.77747348519347881"/>
        </c:manualLayout>
      </c:layout>
      <c:barChart>
        <c:barDir val="bar"/>
        <c:grouping val="clustered"/>
        <c:varyColors val="0"/>
        <c:ser>
          <c:idx val="0"/>
          <c:order val="0"/>
          <c:tx>
            <c:v>Series1</c:v>
          </c:tx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visuals'!$E$71:$E$80</c:f>
              <c:strCache>
                <c:ptCount val="10"/>
                <c:pt idx="0">
                  <c:v>Western Equatoria</c:v>
                </c:pt>
                <c:pt idx="1">
                  <c:v>Eastern Equatoria </c:v>
                </c:pt>
                <c:pt idx="2">
                  <c:v>Lakes</c:v>
                </c:pt>
                <c:pt idx="3">
                  <c:v>Northern Bahr el-Ghazal</c:v>
                </c:pt>
                <c:pt idx="4">
                  <c:v>Western Bahr el Ghazal</c:v>
                </c:pt>
                <c:pt idx="5">
                  <c:v>Warrap</c:v>
                </c:pt>
                <c:pt idx="6">
                  <c:v>Central Equatoria</c:v>
                </c:pt>
                <c:pt idx="7">
                  <c:v>Jonglei</c:v>
                </c:pt>
                <c:pt idx="8">
                  <c:v>Upper Nile</c:v>
                </c:pt>
                <c:pt idx="9">
                  <c:v>Unity</c:v>
                </c:pt>
              </c:strCache>
            </c:strRef>
          </c:cat>
          <c:val>
            <c:numRef>
              <c:f>'Pivot tables &amp; visuals'!$F$71:$F$80</c:f>
              <c:numCache>
                <c:formatCode>0.0%</c:formatCode>
                <c:ptCount val="10"/>
                <c:pt idx="0">
                  <c:v>2.4666017373289273E-2</c:v>
                </c:pt>
                <c:pt idx="1">
                  <c:v>1.2847001334241593E-2</c:v>
                </c:pt>
                <c:pt idx="2">
                  <c:v>2.6620653159112533E-2</c:v>
                </c:pt>
                <c:pt idx="3">
                  <c:v>2.8504354581740596E-2</c:v>
                </c:pt>
                <c:pt idx="4">
                  <c:v>4.3212538493151459E-2</c:v>
                </c:pt>
                <c:pt idx="5">
                  <c:v>7.8524340057085279E-2</c:v>
                </c:pt>
                <c:pt idx="6">
                  <c:v>0.14020007994190137</c:v>
                </c:pt>
                <c:pt idx="7">
                  <c:v>0.16467243524424502</c:v>
                </c:pt>
                <c:pt idx="8">
                  <c:v>0.18537626175905961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02-4C73-AFD0-43CFD089CD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17"/>
        <c:axId val="798961640"/>
        <c:axId val="798962000"/>
      </c:barChart>
      <c:catAx>
        <c:axId val="798961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798962000"/>
        <c:crosses val="autoZero"/>
        <c:auto val="1"/>
        <c:lblAlgn val="ctr"/>
        <c:lblOffset val="100"/>
        <c:noMultiLvlLbl val="0"/>
      </c:catAx>
      <c:valAx>
        <c:axId val="798962000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79896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HHs in IDP Sites by State</a:t>
            </a:r>
          </a:p>
        </c:rich>
      </c:tx>
      <c:layout>
        <c:manualLayout>
          <c:xMode val="edge"/>
          <c:yMode val="edge"/>
          <c:x val="0.14201693627838069"/>
          <c:y val="4.488068355285012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B657C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4955466119199335"/>
          <c:y val="0.18085422587209343"/>
          <c:w val="0.64387979920633931"/>
          <c:h val="0.7669342651085076"/>
        </c:manualLayout>
      </c:layout>
      <c:barChart>
        <c:barDir val="bar"/>
        <c:grouping val="clustered"/>
        <c:varyColors val="0"/>
        <c:ser>
          <c:idx val="0"/>
          <c:order val="0"/>
          <c:tx>
            <c:v>Series1</c:v>
          </c:tx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visuals'!$E$71:$E$80</c:f>
              <c:strCache>
                <c:ptCount val="10"/>
                <c:pt idx="0">
                  <c:v>Western Equatoria</c:v>
                </c:pt>
                <c:pt idx="1">
                  <c:v>Eastern Equatoria </c:v>
                </c:pt>
                <c:pt idx="2">
                  <c:v>Lakes</c:v>
                </c:pt>
                <c:pt idx="3">
                  <c:v>Northern Bahr el-Ghazal</c:v>
                </c:pt>
                <c:pt idx="4">
                  <c:v>Western Bahr el Ghazal</c:v>
                </c:pt>
                <c:pt idx="5">
                  <c:v>Warrap</c:v>
                </c:pt>
                <c:pt idx="6">
                  <c:v>Central Equatoria</c:v>
                </c:pt>
                <c:pt idx="7">
                  <c:v>Jonglei</c:v>
                </c:pt>
                <c:pt idx="8">
                  <c:v>Upper Nile</c:v>
                </c:pt>
                <c:pt idx="9">
                  <c:v>Unity</c:v>
                </c:pt>
              </c:strCache>
            </c:strRef>
          </c:cat>
          <c:val>
            <c:numRef>
              <c:f>'Pivot tables &amp; visuals'!$G$71:$G$80</c:f>
              <c:numCache>
                <c:formatCode>0.0%</c:formatCode>
                <c:ptCount val="10"/>
                <c:pt idx="0">
                  <c:v>7.6145260601326648E-2</c:v>
                </c:pt>
                <c:pt idx="1">
                  <c:v>1.0026179128704895E-2</c:v>
                </c:pt>
                <c:pt idx="2">
                  <c:v>2.7924403951888985E-2</c:v>
                </c:pt>
                <c:pt idx="3">
                  <c:v>2.4336215681847306E-2</c:v>
                </c:pt>
                <c:pt idx="4">
                  <c:v>3.7511213088343882E-2</c:v>
                </c:pt>
                <c:pt idx="5">
                  <c:v>8.955214772595517E-2</c:v>
                </c:pt>
                <c:pt idx="6">
                  <c:v>0.16369583391814294</c:v>
                </c:pt>
                <c:pt idx="7">
                  <c:v>0.18342476704236868</c:v>
                </c:pt>
                <c:pt idx="8">
                  <c:v>0.16231059797035474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E0-4A53-BF75-7C497379CE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958358632"/>
        <c:axId val="958358992"/>
      </c:barChart>
      <c:catAx>
        <c:axId val="958358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58358992"/>
        <c:crosses val="autoZero"/>
        <c:auto val="1"/>
        <c:lblAlgn val="ctr"/>
        <c:lblOffset val="100"/>
        <c:noMultiLvlLbl val="0"/>
      </c:catAx>
      <c:valAx>
        <c:axId val="958358992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958358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Site typology</a:t>
            </a:r>
          </a:p>
        </c:rich>
      </c:tx>
      <c:layout>
        <c:manualLayout>
          <c:xMode val="edge"/>
          <c:yMode val="edge"/>
          <c:x val="0.35837248003574029"/>
          <c:y val="1.07448434212017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23052437594235"/>
          <c:y val="0.1510844987714213"/>
          <c:w val="0.82904830513207117"/>
          <c:h val="0.7908079471101765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2C-49CB-B574-F8B142135A3C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2C-49CB-B574-F8B142135A3C}"/>
              </c:ext>
            </c:extLst>
          </c:dPt>
          <c:dPt>
            <c:idx val="2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2C-49CB-B574-F8B142135A3C}"/>
              </c:ext>
            </c:extLst>
          </c:dPt>
          <c:dLbls>
            <c:dLbl>
              <c:idx val="0"/>
              <c:layout>
                <c:manualLayout>
                  <c:x val="4.8724704270538613E-3"/>
                  <c:y val="-9.205317416697503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032576044493097"/>
                      <c:h val="0.270324921249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92C-49CB-B574-F8B142135A3C}"/>
                </c:ext>
              </c:extLst>
            </c:dLbl>
            <c:dLbl>
              <c:idx val="1"/>
              <c:layout>
                <c:manualLayout>
                  <c:x val="2.6827270435733033E-2"/>
                  <c:y val="4.689094963732904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080275384048685"/>
                      <c:h val="0.253324323444723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92C-49CB-B574-F8B142135A3C}"/>
                </c:ext>
              </c:extLst>
            </c:dLbl>
            <c:dLbl>
              <c:idx val="2"/>
              <c:layout>
                <c:manualLayout>
                  <c:x val="0.1512269651970454"/>
                  <c:y val="7.35069508646010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731203733530774"/>
                      <c:h val="0.308779281330185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92C-49CB-B574-F8B142135A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visuals'!$E$84:$E$86</c:f>
              <c:strCache>
                <c:ptCount val="3"/>
                <c:pt idx="0">
                  <c:v>Collective centers</c:v>
                </c:pt>
                <c:pt idx="1">
                  <c:v>Formal IDP Site</c:v>
                </c:pt>
                <c:pt idx="2">
                  <c:v>Self settled informal sites</c:v>
                </c:pt>
              </c:strCache>
            </c:strRef>
          </c:cat>
          <c:val>
            <c:numRef>
              <c:f>'Pivot tables &amp; visuals'!$F$84:$F$86</c:f>
              <c:numCache>
                <c:formatCode>_(* #,##0_);_(* \(#,##0\);_(* "-"??_);_(@_)</c:formatCode>
                <c:ptCount val="3"/>
                <c:pt idx="0">
                  <c:v>12</c:v>
                </c:pt>
                <c:pt idx="1">
                  <c:v>18</c:v>
                </c:pt>
                <c:pt idx="2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C-49CB-B574-F8B142135A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Response Approaches</a:t>
            </a:r>
          </a:p>
        </c:rich>
      </c:tx>
      <c:layout>
        <c:manualLayout>
          <c:xMode val="edge"/>
          <c:yMode val="edge"/>
          <c:x val="0.2211727222564146"/>
          <c:y val="4.48806634322342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74443430463295"/>
          <c:y val="0.12978496195163414"/>
          <c:w val="0.62920411617394256"/>
          <c:h val="0.8506470508593720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595A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C0-445A-9D7B-C6A6B6BDB305}"/>
              </c:ext>
            </c:extLst>
          </c:dPt>
          <c:dPt>
            <c:idx val="1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C0-445A-9D7B-C6A6B6BDB305}"/>
              </c:ext>
            </c:extLst>
          </c:dPt>
          <c:dPt>
            <c:idx val="2"/>
            <c:bubble3D val="0"/>
            <c:spPr>
              <a:solidFill>
                <a:srgbClr val="6FC5B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C0-445A-9D7B-C6A6B6BDB305}"/>
              </c:ext>
            </c:extLst>
          </c:dPt>
          <c:dPt>
            <c:idx val="3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2C0-445A-9D7B-C6A6B6BDB30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2C0-445A-9D7B-C6A6B6BDB305}"/>
                </c:ext>
              </c:extLst>
            </c:dLbl>
            <c:dLbl>
              <c:idx val="2"/>
              <c:layout>
                <c:manualLayout>
                  <c:x val="-2.6483061892375363E-2"/>
                  <c:y val="1.12217727131551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C0-445A-9D7B-C6A6B6BDB30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2C0-445A-9D7B-C6A6B6BDB3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visuals'!$E$89:$E$92</c:f>
              <c:strCache>
                <c:ptCount val="4"/>
                <c:pt idx="0">
                  <c:v>Mobile</c:v>
                </c:pt>
                <c:pt idx="1">
                  <c:v>None</c:v>
                </c:pt>
                <c:pt idx="2">
                  <c:v>Roving</c:v>
                </c:pt>
                <c:pt idx="3">
                  <c:v>Static</c:v>
                </c:pt>
              </c:strCache>
            </c:strRef>
          </c:cat>
          <c:val>
            <c:numRef>
              <c:f>'Pivot tables &amp; visuals'!$F$89:$F$92</c:f>
              <c:numCache>
                <c:formatCode>_(* #,##0_);_(* \(#,##0\);_(* "-"??_);_(@_)</c:formatCode>
                <c:ptCount val="4"/>
                <c:pt idx="0">
                  <c:v>13</c:v>
                </c:pt>
                <c:pt idx="1">
                  <c:v>71</c:v>
                </c:pt>
                <c:pt idx="2">
                  <c:v>6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C0-445A-9D7B-C6A6B6BDB3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Coverage by number of sites</a:t>
            </a:r>
          </a:p>
        </c:rich>
      </c:tx>
      <c:layout>
        <c:manualLayout>
          <c:xMode val="edge"/>
          <c:yMode val="edge"/>
          <c:x val="0.18798941190745316"/>
          <c:y val="4.459923554431544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779075628793"/>
          <c:y val="0.19670396472713614"/>
          <c:w val="0.69363415665757011"/>
          <c:h val="0.76930023617773347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88-4A30-A588-88E870880326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88-4A30-A588-88E870880326}"/>
              </c:ext>
            </c:extLst>
          </c:dPt>
          <c:dLbls>
            <c:dLbl>
              <c:idx val="0"/>
              <c:layout>
                <c:manualLayout>
                  <c:x val="-9.8017062562590448E-2"/>
                  <c:y val="0.118983271302106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4743858825973356"/>
                      <c:h val="0.2673431737579248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B88-4A30-A588-88E870880326}"/>
                </c:ext>
              </c:extLst>
            </c:dLbl>
            <c:dLbl>
              <c:idx val="1"/>
              <c:layout>
                <c:manualLayout>
                  <c:x val="7.7382947054271095E-2"/>
                  <c:y val="-8.157880057904211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818465337834481"/>
                      <c:h val="0.222369078076980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B88-4A30-A588-88E870880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visuals'!$E$94:$E$95</c:f>
              <c:strCache>
                <c:ptCount val="2"/>
                <c:pt idx="0">
                  <c:v>Not managed</c:v>
                </c:pt>
                <c:pt idx="1">
                  <c:v>Managed</c:v>
                </c:pt>
              </c:strCache>
            </c:strRef>
          </c:cat>
          <c:val>
            <c:numRef>
              <c:f>'Pivot tables &amp; visuals'!$F$94:$F$95</c:f>
              <c:numCache>
                <c:formatCode>_(* #,##0_);_(* \(#,##0\);_(* "-"??_);_(@_)</c:formatCode>
                <c:ptCount val="2"/>
                <c:pt idx="0">
                  <c:v>77</c:v>
                </c:pt>
                <c:pt idx="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88-4A30-A588-88E870880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% of Sites by CCCM Agency</a:t>
            </a:r>
          </a:p>
        </c:rich>
      </c:tx>
      <c:layout>
        <c:manualLayout>
          <c:xMode val="edge"/>
          <c:yMode val="edge"/>
          <c:x val="0.20484024785424332"/>
          <c:y val="1.70940170940170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608377565153179"/>
          <c:y val="0.12884578560532051"/>
          <c:w val="0.69487879896616989"/>
          <c:h val="0.84419343320286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visuals'!$E$97:$E$100</c:f>
              <c:strCache>
                <c:ptCount val="4"/>
                <c:pt idx="0">
                  <c:v>ACTED</c:v>
                </c:pt>
                <c:pt idx="1">
                  <c:v>IOM</c:v>
                </c:pt>
                <c:pt idx="2">
                  <c:v>UNHCR</c:v>
                </c:pt>
                <c:pt idx="3">
                  <c:v>DRC</c:v>
                </c:pt>
              </c:strCache>
            </c:strRef>
          </c:cat>
          <c:val>
            <c:numRef>
              <c:f>'Pivot tables &amp; visuals'!$F$97:$F$100</c:f>
              <c:numCache>
                <c:formatCode>0%</c:formatCode>
                <c:ptCount val="4"/>
                <c:pt idx="0">
                  <c:v>3.2786885245901641E-2</c:v>
                </c:pt>
                <c:pt idx="1">
                  <c:v>3.2786885245901641E-2</c:v>
                </c:pt>
                <c:pt idx="2">
                  <c:v>9.8360655737704916E-2</c:v>
                </c:pt>
                <c:pt idx="3">
                  <c:v>0.18032786885245902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C-41C3-BB1D-2972BE326B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948101600"/>
        <c:axId val="948102320"/>
      </c:barChart>
      <c:catAx>
        <c:axId val="94810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48102320"/>
        <c:crosses val="autoZero"/>
        <c:auto val="1"/>
        <c:lblAlgn val="ctr"/>
        <c:lblOffset val="100"/>
        <c:noMultiLvlLbl val="0"/>
      </c:catAx>
      <c:valAx>
        <c:axId val="948102320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9481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CCCM coverage by population </a:t>
            </a:r>
          </a:p>
        </c:rich>
      </c:tx>
      <c:layout>
        <c:manualLayout>
          <c:xMode val="edge"/>
          <c:yMode val="edge"/>
          <c:x val="0.17092592592592593"/>
          <c:y val="5.698005698005698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504502571309406E-2"/>
          <c:y val="0.22451280324476339"/>
          <c:w val="0.91340377692403429"/>
          <c:h val="0.613330248078201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'Pivot tables &amp; visuals'!$E$108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visuals'!$F$106:$G$106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visuals'!$F$108:$G$108</c:f>
              <c:numCache>
                <c:formatCode>#,##0</c:formatCode>
                <c:ptCount val="2"/>
                <c:pt idx="0">
                  <c:v>564858</c:v>
                </c:pt>
                <c:pt idx="1">
                  <c:v>94001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2-48CB-9B70-C5495C6165DE}"/>
            </c:ext>
          </c:extLst>
        </c:ser>
        <c:ser>
          <c:idx val="0"/>
          <c:order val="1"/>
          <c:tx>
            <c:strRef>
              <c:f>'Pivot tables &amp; visuals'!$E$107</c:f>
              <c:strCache>
                <c:ptCount val="1"/>
                <c:pt idx="0">
                  <c:v>Not managed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visuals'!$F$106:$G$106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visuals'!$F$107:$G$107</c:f>
              <c:numCache>
                <c:formatCode>#,##0</c:formatCode>
                <c:ptCount val="2"/>
                <c:pt idx="0">
                  <c:v>323287</c:v>
                </c:pt>
                <c:pt idx="1">
                  <c:v>69870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2-48CB-9B70-C5495C6165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27"/>
        <c:axId val="698553848"/>
        <c:axId val="100310224"/>
      </c:barChart>
      <c:catAx>
        <c:axId val="69855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10224"/>
        <c:crosses val="autoZero"/>
        <c:auto val="1"/>
        <c:lblAlgn val="ctr"/>
        <c:lblOffset val="100"/>
        <c:noMultiLvlLbl val="0"/>
      </c:catAx>
      <c:valAx>
        <c:axId val="1003102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98553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409153769046288"/>
          <c:y val="0.24491736648939144"/>
          <c:w val="0.33718174480429142"/>
          <c:h val="0.200406492156110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46991</xdr:colOff>
      <xdr:row>0</xdr:row>
      <xdr:rowOff>42335</xdr:rowOff>
    </xdr:from>
    <xdr:to>
      <xdr:col>1</xdr:col>
      <xdr:colOff>34745</xdr:colOff>
      <xdr:row>4</xdr:row>
      <xdr:rowOff>55942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8E8375-8C13-42C4-997F-2A611EE43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91" y="42335"/>
          <a:ext cx="1470660" cy="832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0</xdr:row>
      <xdr:rowOff>1</xdr:rowOff>
    </xdr:from>
    <xdr:to>
      <xdr:col>1</xdr:col>
      <xdr:colOff>1250156</xdr:colOff>
      <xdr:row>12</xdr:row>
      <xdr:rowOff>164465</xdr:rowOff>
    </xdr:to>
    <xdr:graphicFrame macro="">
      <xdr:nvGraphicFramePr>
        <xdr:cNvPr id="53" name="Chart 5">
          <a:extLst>
            <a:ext uri="{FF2B5EF4-FFF2-40B4-BE49-F238E27FC236}">
              <a16:creationId xmlns:a16="http://schemas.microsoft.com/office/drawing/2014/main" i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1250157</xdr:colOff>
      <xdr:row>0</xdr:row>
      <xdr:rowOff>0</xdr:rowOff>
    </xdr:from>
    <xdr:to>
      <xdr:col>3</xdr:col>
      <xdr:colOff>466726</xdr:colOff>
      <xdr:row>12</xdr:row>
      <xdr:rowOff>163511</xdr:rowOff>
    </xdr:to>
    <xdr:graphicFrame macro="">
      <xdr:nvGraphicFramePr>
        <xdr:cNvPr id="44" name="Chart 7">
          <a:extLst>
            <a:ext uri="{FF2B5EF4-FFF2-40B4-BE49-F238E27FC236}">
              <a16:creationId xmlns:a16="http://schemas.microsoft.com/office/drawing/2014/main" id="{E73BC897-46DE-4B65-82DA-1A026252BE6A}"/>
            </a:ext>
            <a:ext uri="{147F2762-F138-4A5C-976F-8EAC2B608ADB}">
              <a16:predDERef xmlns:a16="http://schemas.microsoft.com/office/drawing/2014/main" pre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1587</xdr:colOff>
      <xdr:row>0</xdr:row>
      <xdr:rowOff>0</xdr:rowOff>
    </xdr:from>
    <xdr:to>
      <xdr:col>5</xdr:col>
      <xdr:colOff>1019175</xdr:colOff>
      <xdr:row>12</xdr:row>
      <xdr:rowOff>163512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B02CED8-450C-9669-0516-377BAF467E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1028700</xdr:colOff>
      <xdr:row>0</xdr:row>
      <xdr:rowOff>0</xdr:rowOff>
    </xdr:from>
    <xdr:to>
      <xdr:col>7</xdr:col>
      <xdr:colOff>165099</xdr:colOff>
      <xdr:row>12</xdr:row>
      <xdr:rowOff>160337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166687</xdr:colOff>
      <xdr:row>0</xdr:row>
      <xdr:rowOff>0</xdr:rowOff>
    </xdr:from>
    <xdr:to>
      <xdr:col>9</xdr:col>
      <xdr:colOff>457199</xdr:colOff>
      <xdr:row>12</xdr:row>
      <xdr:rowOff>159384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0EBA376-54D8-46EA-B767-5AF62D13737B}"/>
            </a:ext>
            <a:ext uri="{147F2762-F138-4A5C-976F-8EAC2B608ADB}">
              <a16:predDERef xmlns:a16="http://schemas.microsoft.com/office/drawing/2014/main" pre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1240154</xdr:colOff>
      <xdr:row>0</xdr:row>
      <xdr:rowOff>0</xdr:rowOff>
    </xdr:from>
    <xdr:to>
      <xdr:col>13</xdr:col>
      <xdr:colOff>876300</xdr:colOff>
      <xdr:row>13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457200</xdr:colOff>
      <xdr:row>0</xdr:row>
      <xdr:rowOff>0</xdr:rowOff>
    </xdr:from>
    <xdr:to>
      <xdr:col>11</xdr:col>
      <xdr:colOff>1257300</xdr:colOff>
      <xdr:row>12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1641B1-DC93-4FA3-B099-E42FF16BDEB5}"/>
            </a:ext>
            <a:ext uri="{147F2762-F138-4A5C-976F-8EAC2B608ADB}">
              <a16:predDERef xmlns:a16="http://schemas.microsoft.com/office/drawing/2014/main" pre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18416</xdr:colOff>
      <xdr:row>0</xdr:row>
      <xdr:rowOff>32810</xdr:rowOff>
    </xdr:from>
    <xdr:to>
      <xdr:col>0</xdr:col>
      <xdr:colOff>1348740</xdr:colOff>
      <xdr:row>4</xdr:row>
      <xdr:rowOff>19170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E9C2C0-1DEF-4EF9-96EB-8B9655B80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6" y="32810"/>
          <a:ext cx="1324609" cy="81884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URIA Daniel" refreshedDate="45553.476964120367" createdVersion="8" refreshedVersion="8" minRefreshableVersion="3" recordCount="124" xr:uid="{245B6D12-86B0-45C9-AD6A-0FDC56502CEF}">
  <cacheSource type="worksheet">
    <worksheetSource name="Table5"/>
  </cacheSource>
  <cacheFields count="29">
    <cacheField name="State" numFmtId="0">
      <sharedItems count="15">
        <s v="Central Equatoria"/>
        <s v="Eastern Equatoria "/>
        <s v="Jonglei"/>
        <s v="Lakes"/>
        <s v="Northern Bahr el-Ghazal"/>
        <s v="Unity"/>
        <s v="Upper Nile"/>
        <s v="Warrap"/>
        <s v="Western Bahr el Ghazal"/>
        <s v="Western Equatoria"/>
        <s v="Abyei"/>
        <s v="Unity State " u="1"/>
        <s v="Norhern Bahr el-Ghazal" u="1"/>
        <s v="Northern Bahr el Ghazal" u="1"/>
        <s v="Abyei Administrative Area" u="1"/>
      </sharedItems>
    </cacheField>
    <cacheField name="State P-code" numFmtId="0">
      <sharedItems containsBlank="1"/>
    </cacheField>
    <cacheField name="County" numFmtId="0">
      <sharedItems count="48">
        <s v="Yei"/>
        <s v="Juba"/>
        <s v="Lafon"/>
        <s v="Akobo"/>
        <s v="Bor South"/>
        <s v="Canal Pigi"/>
        <s v="Fangak"/>
        <s v="Nyirol"/>
        <s v="Pibor"/>
        <s v="Uror"/>
        <s v="Awerial"/>
        <s v="Rumbek East"/>
        <s v="Aweil East"/>
        <s v="Guit"/>
        <s v="Leer"/>
        <s v="Mayendit"/>
        <s v="Rubkona"/>
        <s v="Baliet"/>
        <s v="Fashoda"/>
        <s v="Luakpiny/Nasir"/>
        <s v="Maban"/>
        <s v="Malakal"/>
        <s v="Melut"/>
        <s v="Panyikang"/>
        <s v="Ulang"/>
        <s v="Gogrial West"/>
        <s v="Tonj East"/>
        <s v="Twic"/>
        <s v="Jur River "/>
        <s v="Raja"/>
        <s v="Wau"/>
        <s v="Ezo"/>
        <s v="Nagero"/>
        <s v="Tambura"/>
        <s v="Abyei"/>
        <s v="Rubkona "/>
        <s v="Renk"/>
        <s v="Tonj North" u="1"/>
        <s v="Tonj South" u="1"/>
        <s v="Terekeka" u="1"/>
        <s v="Mundri West" u="1"/>
        <s v="Mvolo" u="1"/>
        <s v="Nzara" u="1"/>
        <s v="Aweil Centre" u="1"/>
        <s v="Aweil West" u="1"/>
        <s v="Jur River" u="1"/>
        <s v="Panyijar" u="1"/>
        <s v="Abyei Administrative Area" u="1"/>
      </sharedItems>
    </cacheField>
    <cacheField name="County P-Code" numFmtId="0">
      <sharedItems containsBlank="1"/>
    </cacheField>
    <cacheField name="Payam" numFmtId="0">
      <sharedItems/>
    </cacheField>
    <cacheField name="Site Name" numFmtId="0">
      <sharedItems count="186">
        <s v="Atende Site"/>
        <s v="Don Bosco"/>
        <s v="Gezira"/>
        <s v="Juba IDP Camp 1"/>
        <s v="Juba IDP Camp 3"/>
        <s v="Lasu Camp"/>
        <s v="Mahad"/>
        <s v="Mangalla"/>
        <s v="Mangaten"/>
        <s v="Lafon"/>
        <s v="Bilkey"/>
        <s v="Nyandit"/>
        <s v="Walgak"/>
        <s v="Bor IDP/Ex poc."/>
        <s v="Bor Stadium IDP Site"/>
        <s v="Kondai/Gakyoum"/>
        <s v="Malek"/>
        <s v="Malualgobar"/>
        <s v="Taragook"/>
        <s v="Panmam"/>
        <s v="New Fangak"/>
        <s v="Old Fangak"/>
        <s v="Pulrel Site"/>
        <s v="Thol Site"/>
        <s v="Wectulual"/>
        <s v="Yamguar"/>
        <s v="Koat"/>
        <s v="Pibor AA"/>
        <s v="Thangnyang Primary School"/>
        <s v="Clement Primary School"/>
        <s v="Gumruk Girls Primary school "/>
        <s v="Langachot Child Space"/>
        <s v="Nganamen"/>
        <s v="Nyanzego Nursery School"/>
        <s v="Pibor Girls Primary School"/>
        <s v="Pibor Town"/>
        <s v="Yuai"/>
        <s v="Mingkaman IDP Site"/>
        <s v="Mingkaman IDP site 2"/>
        <s v="Rich Tiel"/>
        <s v="Mathiang Dut Akot"/>
        <s v="Akoong"/>
        <s v="Kanajak"/>
        <s v="Makazin IDP Site"/>
        <s v="Nine Counties Collective Site"/>
        <s v="Site D1"/>
        <s v="Site D2"/>
        <s v="Site E"/>
        <s v="Pomdhor"/>
        <s v="Rekyoul IDPs site"/>
        <s v="Rubjiech IDP Site"/>
        <s v="Touchriak"/>
        <s v="Kah"/>
        <s v="Rubkuay IDP Site"/>
        <s v="Dar El-Saalam (Bentiu)"/>
        <s v="Former Military Barrack (Bentiu) "/>
        <s v="Bentiu IDP Camp"/>
        <s v="Kalibalek (Bentiu Town)"/>
        <s v="Koyethiey Site"/>
        <s v="Kurkaal"/>
        <s v="Rotriak"/>
        <s v="Site A"/>
        <s v="Suk Sita Site (Bentiu)"/>
        <s v="Site B"/>
        <s v="Site C"/>
        <s v="Suk Saba Site (Bentiu)"/>
        <s v="Suk Shaabi (Bentiu)"/>
        <s v="Gel Achiel"/>
        <s v="Midwifery and Wildlife IDP site"/>
        <s v="Abroch Site"/>
        <s v="Nasir Town N"/>
        <s v="Batiel "/>
        <s v="Kongo Site"/>
        <s v="Ofra Site"/>
        <s v="Daniel Comboni Church - BAM"/>
        <s v="Fire Brigade"/>
        <s v="Malakal POC"/>
        <s v="Wunakot/Warjwork"/>
        <s v="Way Station "/>
        <s v="Kaka"/>
        <s v="Dingthoma 1"/>
        <s v="Dingthoma 2"/>
        <s v="Khor Adar Site"/>
        <s v="New paloch"/>
        <s v="Owaci"/>
        <s v="Ulang"/>
        <s v="Akon Center"/>
        <s v="Ayiel"/>
        <s v="Mangar Pakal"/>
        <s v="Potkou"/>
        <s v="Abien Dau IDP Site"/>
        <s v="Aweng"/>
        <s v="Majak Aher"/>
        <s v="Majok Noon"/>
        <s v="Mayen Abun (Gomgoi)"/>
        <s v="Nyindeng Ayuel"/>
        <s v="Turalei"/>
        <s v="Wuncuei site"/>
        <s v="Marial Bai"/>
        <s v="Rocrocdong"/>
        <s v="Boro-Medina"/>
        <s v="Hai Masna"/>
        <s v="Naivasha"/>
        <s v="Bagidi"/>
        <s v="Manzizi"/>
        <s v="Nakofo"/>
        <s v="Nambia"/>
        <s v="Regina Mundi"/>
        <s v="Duma Centre"/>
        <s v="Nagero Centre"/>
        <s v="Ayati Camp"/>
        <s v="Baracks Camp"/>
        <s v="Complex Camp"/>
        <s v="Mangburu Camp"/>
        <s v="Nanvuru"/>
        <s v="Ngboko village"/>
        <s v="St. Mary Camp "/>
        <s v="UNMISS TOB Camp "/>
        <s v="Abyei Transit Center"/>
        <s v="Adok Transit Center"/>
        <s v="Bulukat Transit Center"/>
        <s v="Rotriak Transit Center"/>
        <s v="Transit Center 1"/>
        <s v="Transit Center 2"/>
        <s v="UNMISS Tambura" u="1"/>
        <s v="Nyori camp" u="1"/>
        <s v="Zizira" u="1"/>
        <s v="Manhawan" u="1"/>
        <s v="Thochrial Block 1" u="1"/>
        <s v="Thochrial Block 2" u="1"/>
        <s v="Thochrial Block 3" u="1"/>
        <s v="Tutnyang" u="1"/>
        <s v="Awul site" u="1"/>
        <s v="Bap Chok" u="1"/>
        <s v="Kuelchok" u="1"/>
        <s v="Maan-Angui" u="1"/>
        <s v="Pagai" u="1"/>
        <s v="Sherikat" u="1"/>
        <s v="UNHCR Way Station" u="1"/>
        <s v="Kuda" u="1"/>
        <s v="Bambaraze" u="1"/>
        <s v="Bariguna" u="1"/>
        <s v="Regina Mundi Catholic Church" u="1"/>
        <s v="Kediba IDPs Site" u="1"/>
        <s v="Kila" u="1"/>
        <s v="Talatera Primary School" u="1"/>
        <s v="Yeri ECSS" u="1"/>
        <s v="Bomanzara-site" u="1"/>
        <s v="Amia Baraks" u="1"/>
        <s v="Nzara" u="1"/>
        <s v="Thaker" u="1"/>
        <s v="Mathiang Dut" u="1"/>
        <s v="Amahdi" u="1"/>
        <s v="Nyalath Site" u="1"/>
        <s v="Tit Adol" u="1"/>
        <s v="Adok" u="1"/>
        <s v="Pilieny" u="1"/>
        <s v="Pomdhor SS" u="1"/>
        <s v="Rubjiech" u="1"/>
        <s v="Abunyabuny" u="1"/>
        <s v="Agok Site" u="1"/>
        <s v="Masna Site" u="1"/>
        <s v="Dhorchiengper IDPs site" u="1"/>
        <s v="Kol" u="1"/>
        <s v="Kueryieka Primary School" u="1"/>
        <s v="Mathiang" u="1"/>
        <s v="Nyal" u="1"/>
        <s v="Panhial" u="1"/>
        <s v="Thoarnhom Primary School" u="1"/>
        <s v="Yai" u="1"/>
        <s v="Suk Saba Site (Bentiu) - Collective Site" u="1"/>
        <s v="Amahdi, Hai Salam, and Korwilliam/Kor Ramleh " u="1"/>
        <s v="Payuer" u="1"/>
        <s v="Nyinkuach" u="1"/>
        <s v="UNMISS, Midwifery and Wildlife IDP site" u="1"/>
        <s v="Muom" u="1"/>
        <s v="Leer TPA" u="1"/>
        <s v="Fangak" u="1"/>
        <s v="Pom Dhor" u="1"/>
        <s v="Bookshop " u="1"/>
        <s v="Luri Rokwe Collective Centre" u="1"/>
        <s v="Site E (Bieh)" u="1"/>
        <s v="Rubkona Suk Sita" u="1"/>
        <s v="Nyal-Katieth" u="1"/>
        <s v="Old Fangak, Chotbora, Wechmuon, Lele, Toch" u="1"/>
        <s v="Site D (Thoan)" u="1"/>
      </sharedItems>
    </cacheField>
    <cacheField name="Alternate Site Name" numFmtId="0">
      <sharedItems containsBlank="1"/>
    </cacheField>
    <cacheField name="Site Typology" numFmtId="0">
      <sharedItems count="9">
        <s v="Self settled informal sites"/>
        <s v="Collective centers"/>
        <s v="Formal IDP Site"/>
        <s v="Transit Centre"/>
        <s v="self settled informal " u="1"/>
        <s v="Collective Center" u="1"/>
        <s v="Yes" u="1"/>
        <s v="To be verified" u="1"/>
        <s v="PoC" u="1"/>
      </sharedItems>
    </cacheField>
    <cacheField name="Site Managed" numFmtId="0">
      <sharedItems count="6">
        <s v="No"/>
        <s v="Yes"/>
        <s v="None" u="1"/>
        <s v="No " u="1"/>
        <s v="Yes " u="1"/>
        <s v="Self-managed " u="1"/>
      </sharedItems>
    </cacheField>
    <cacheField name="Managed by" numFmtId="0">
      <sharedItems containsBlank="1" count="9">
        <s v="None"/>
        <s v="Self-managed "/>
        <s v="UNHCR"/>
        <s v="ACTED"/>
        <s v="DRC"/>
        <s v="IOM"/>
        <s v="Government "/>
        <m u="1"/>
        <s v="None " u="1"/>
      </sharedItems>
    </cacheField>
    <cacheField name="Implementing Partner/s or Support Organization" numFmtId="0">
      <sharedItems containsBlank="1"/>
    </cacheField>
    <cacheField name="Response Type" numFmtId="0">
      <sharedItems count="4">
        <s v="None"/>
        <s v="Static"/>
        <s v="Mobile"/>
        <s v="Roving"/>
      </sharedItems>
    </cacheField>
    <cacheField name="Status of activities" numFmtId="0">
      <sharedItems/>
    </cacheField>
    <cacheField name="Total Population (Individuals)" numFmtId="3">
      <sharedItems containsString="0" containsBlank="1" containsNumber="1" containsInteger="1" minValue="103" maxValue="106812"/>
    </cacheField>
    <cacheField name="Total Population (HH)" numFmtId="3">
      <sharedItems containsString="0" containsBlank="1" containsNumber="1" containsInteger="1" minValue="21" maxValue="16093"/>
    </cacheField>
    <cacheField name="Male" numFmtId="3">
      <sharedItems containsString="0" containsBlank="1" containsNumber="1" containsInteger="1" minValue="37" maxValue="55914"/>
    </cacheField>
    <cacheField name="Female" numFmtId="3">
      <sharedItems containsString="0" containsBlank="1" containsNumber="1" containsInteger="1" minValue="46" maxValue="50898"/>
    </cacheField>
    <cacheField name="0-4 M" numFmtId="3">
      <sharedItems containsString="0" containsBlank="1" containsNumber="1" containsInteger="1" minValue="7" maxValue="13430"/>
    </cacheField>
    <cacheField name="0-4 F" numFmtId="3">
      <sharedItems containsString="0" containsBlank="1" containsNumber="1" containsInteger="1" minValue="8" maxValue="13236"/>
    </cacheField>
    <cacheField name="5-17 M" numFmtId="3">
      <sharedItems containsString="0" containsBlank="1" containsNumber="1" containsInteger="1" minValue="12" maxValue="18195"/>
    </cacheField>
    <cacheField name="5-17 F" numFmtId="3">
      <sharedItems containsString="0" containsBlank="1" containsNumber="1" containsInteger="1" minValue="20" maxValue="16886"/>
    </cacheField>
    <cacheField name="18-59 M" numFmtId="3">
      <sharedItems containsString="0" containsBlank="1" containsNumber="1" containsInteger="1" minValue="14" maxValue="21162"/>
    </cacheField>
    <cacheField name="18-59 F" numFmtId="3">
      <sharedItems containsString="0" containsBlank="1" containsNumber="1" containsInteger="1" minValue="16" maxValue="16908"/>
    </cacheField>
    <cacheField name="60+ M" numFmtId="3">
      <sharedItems containsString="0" containsBlank="1" containsNumber="1" containsInteger="1" minValue="1" maxValue="5666"/>
    </cacheField>
    <cacheField name="60+ F" numFmtId="3">
      <sharedItems containsString="0" containsBlank="1" containsNumber="1" containsInteger="1" minValue="1" maxValue="5991"/>
    </cacheField>
    <cacheField name="Sudan Returnees (Individuals)" numFmtId="3">
      <sharedItems containsString="0" containsBlank="1" containsNumber="1" containsInteger="1" minValue="15" maxValue="15142"/>
    </cacheField>
    <cacheField name="Sudan Returnees (HHs)" numFmtId="3">
      <sharedItems containsString="0" containsBlank="1" containsNumber="1" containsInteger="1" minValue="2" maxValue="2689" count="40">
        <m/>
        <n v="21"/>
        <n v="78"/>
        <n v="231"/>
        <n v="257"/>
        <n v="1214"/>
        <n v="2689"/>
        <n v="1823"/>
        <n v="80"/>
        <n v="4"/>
        <n v="5"/>
        <n v="480"/>
        <n v="323"/>
        <n v="276"/>
        <n v="15"/>
        <n v="14"/>
        <n v="8"/>
        <n v="10"/>
        <n v="107"/>
        <n v="28"/>
        <n v="35"/>
        <n v="7"/>
        <n v="90"/>
        <n v="2"/>
        <n v="53"/>
        <n v="885"/>
        <n v="2500"/>
        <n v="25"/>
        <n v="75"/>
        <n v="50"/>
        <n v="83"/>
        <n v="6"/>
        <n v="976"/>
        <n v="394"/>
        <n v="1368"/>
        <n v="24"/>
        <n v="29"/>
        <n v="27"/>
        <n v="18"/>
        <n v="526"/>
      </sharedItems>
    </cacheField>
    <cacheField name="Other Returnees (Individuals)" numFmtId="3">
      <sharedItems containsString="0" containsBlank="1" containsNumber="1" containsInteger="1" minValue="24" maxValue="2936"/>
    </cacheField>
    <cacheField name="Other returnees (HHs)" numFmtId="3">
      <sharedItems containsString="0" containsBlank="1" containsNumber="1" containsInteger="1" minValue="4" maxValue="482"/>
    </cacheField>
  </cacheFields>
  <extLst>
    <ext xmlns:x14="http://schemas.microsoft.com/office/spreadsheetml/2009/9/main" uri="{725AE2AE-9491-48be-B2B4-4EB974FC3084}">
      <x14:pivotCacheDefinition pivotCacheId="201811448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">
  <r>
    <x v="0"/>
    <s v="SS01"/>
    <x v="0"/>
    <s v="SS0106"/>
    <s v="Yei Town"/>
    <x v="0"/>
    <m/>
    <x v="0"/>
    <x v="0"/>
    <x v="0"/>
    <m/>
    <x v="0"/>
    <s v="None"/>
    <n v="2630"/>
    <n v="526"/>
    <n v="1238"/>
    <n v="1392"/>
    <n v="272"/>
    <n v="257"/>
    <n v="497"/>
    <n v="455"/>
    <n v="421"/>
    <n v="579"/>
    <n v="48"/>
    <n v="101"/>
    <m/>
    <x v="0"/>
    <m/>
    <m/>
  </r>
  <r>
    <x v="0"/>
    <s v="SS01"/>
    <x v="1"/>
    <s v="SS0101"/>
    <s v="Rejaf"/>
    <x v="1"/>
    <s v="Don Bosco Collective Center"/>
    <x v="1"/>
    <x v="1"/>
    <x v="1"/>
    <s v="Church"/>
    <x v="1"/>
    <s v="On-going"/>
    <n v="8223"/>
    <n v="1857"/>
    <n v="4348"/>
    <n v="3875"/>
    <n v="134"/>
    <n v="248"/>
    <n v="473"/>
    <n v="478"/>
    <n v="2697"/>
    <n v="2631"/>
    <n v="1044"/>
    <n v="518"/>
    <n v="134"/>
    <x v="1"/>
    <n v="74"/>
    <n v="14"/>
  </r>
  <r>
    <x v="0"/>
    <s v="SS01"/>
    <x v="0"/>
    <s v="SS0106"/>
    <s v="Yei Town"/>
    <x v="2"/>
    <m/>
    <x v="0"/>
    <x v="0"/>
    <x v="0"/>
    <m/>
    <x v="0"/>
    <s v="None"/>
    <n v="1755"/>
    <n v="351"/>
    <n v="826"/>
    <n v="929"/>
    <n v="182"/>
    <n v="172"/>
    <n v="332"/>
    <n v="304"/>
    <n v="280"/>
    <n v="385"/>
    <n v="32"/>
    <n v="68"/>
    <m/>
    <x v="0"/>
    <m/>
    <m/>
  </r>
  <r>
    <x v="0"/>
    <s v="SS01"/>
    <x v="1"/>
    <s v="SS0101"/>
    <s v="Rejaf"/>
    <x v="3"/>
    <m/>
    <x v="2"/>
    <x v="1"/>
    <x v="1"/>
    <s v="ACTED"/>
    <x v="2"/>
    <s v="On-going"/>
    <n v="8520"/>
    <n v="2209"/>
    <n v="4328"/>
    <n v="4192"/>
    <n v="139"/>
    <n v="256"/>
    <n v="490"/>
    <n v="495"/>
    <n v="2795"/>
    <n v="2726"/>
    <n v="1082"/>
    <n v="537"/>
    <n v="523"/>
    <x v="2"/>
    <n v="190"/>
    <n v="39"/>
  </r>
  <r>
    <x v="0"/>
    <s v="SS01"/>
    <x v="1"/>
    <s v="SS0101"/>
    <s v="Rejaf"/>
    <x v="4"/>
    <m/>
    <x v="2"/>
    <x v="1"/>
    <x v="1"/>
    <s v="ACTED"/>
    <x v="2"/>
    <s v="On-going"/>
    <n v="28106"/>
    <n v="10023"/>
    <n v="13802"/>
    <n v="14304"/>
    <n v="458"/>
    <n v="846"/>
    <n v="1616"/>
    <n v="1633"/>
    <n v="9219"/>
    <n v="8994"/>
    <n v="3569"/>
    <n v="1771"/>
    <n v="5917"/>
    <x v="3"/>
    <n v="723"/>
    <n v="95"/>
  </r>
  <r>
    <x v="0"/>
    <s v="SS01"/>
    <x v="0"/>
    <s v="SS0106"/>
    <s v="Lasu"/>
    <x v="5"/>
    <s v="Nyori camp"/>
    <x v="0"/>
    <x v="0"/>
    <x v="0"/>
    <m/>
    <x v="0"/>
    <s v="None"/>
    <n v="1100"/>
    <n v="220"/>
    <n v="518"/>
    <n v="582"/>
    <n v="114"/>
    <n v="108"/>
    <n v="208"/>
    <n v="190"/>
    <n v="176"/>
    <n v="242"/>
    <n v="20"/>
    <n v="42"/>
    <m/>
    <x v="0"/>
    <m/>
    <m/>
  </r>
  <r>
    <x v="0"/>
    <s v="SS01"/>
    <x v="1"/>
    <s v="SS0101"/>
    <s v="Juba"/>
    <x v="6"/>
    <m/>
    <x v="0"/>
    <x v="0"/>
    <x v="0"/>
    <m/>
    <x v="0"/>
    <s v="None"/>
    <n v="12000"/>
    <n v="2000"/>
    <n v="6346"/>
    <n v="5654"/>
    <n v="196"/>
    <n v="361"/>
    <n v="690"/>
    <n v="697"/>
    <n v="3936"/>
    <n v="3840"/>
    <n v="1524"/>
    <n v="756"/>
    <m/>
    <x v="0"/>
    <m/>
    <m/>
  </r>
  <r>
    <x v="0"/>
    <s v="SS01"/>
    <x v="1"/>
    <s v="SS0101"/>
    <s v="Mangala North"/>
    <x v="7"/>
    <s v="Mangalla IDP Camp"/>
    <x v="2"/>
    <x v="1"/>
    <x v="2"/>
    <m/>
    <x v="1"/>
    <s v="On-going"/>
    <n v="41215"/>
    <n v="5598"/>
    <n v="21794"/>
    <n v="19421"/>
    <n v="672"/>
    <n v="1241"/>
    <n v="2370"/>
    <n v="2395"/>
    <n v="13518"/>
    <n v="13188"/>
    <n v="5234"/>
    <n v="2597"/>
    <n v="1789"/>
    <x v="4"/>
    <n v="75"/>
    <n v="12"/>
  </r>
  <r>
    <x v="0"/>
    <s v="SS01"/>
    <x v="1"/>
    <s v="SS0101"/>
    <s v="Northern Bari"/>
    <x v="8"/>
    <s v="Mangaten Collective Center"/>
    <x v="0"/>
    <x v="0"/>
    <x v="1"/>
    <m/>
    <x v="0"/>
    <s v="None"/>
    <n v="20969"/>
    <n v="4041"/>
    <n v="11088"/>
    <n v="9881"/>
    <n v="342"/>
    <n v="631"/>
    <n v="1205"/>
    <n v="1218"/>
    <n v="6878"/>
    <n v="6711"/>
    <n v="2663"/>
    <n v="1321"/>
    <n v="5602"/>
    <x v="5"/>
    <n v="337"/>
    <n v="57"/>
  </r>
  <r>
    <x v="1"/>
    <s v="SS02"/>
    <x v="2"/>
    <s v="SS0206"/>
    <s v="Lopa"/>
    <x v="9"/>
    <s v="Lafon"/>
    <x v="0"/>
    <x v="0"/>
    <x v="0"/>
    <m/>
    <x v="0"/>
    <s v="None"/>
    <n v="11410"/>
    <n v="1643"/>
    <n v="5624"/>
    <n v="5786"/>
    <n v="1134"/>
    <n v="1210"/>
    <n v="2031"/>
    <n v="2140"/>
    <n v="1914"/>
    <n v="1871"/>
    <n v="545"/>
    <n v="565"/>
    <m/>
    <x v="0"/>
    <n v="1025"/>
    <n v="158"/>
  </r>
  <r>
    <x v="2"/>
    <s v="SS03"/>
    <x v="3"/>
    <s v="SS0303"/>
    <s v="Bilkey"/>
    <x v="10"/>
    <m/>
    <x v="1"/>
    <x v="1"/>
    <x v="3"/>
    <m/>
    <x v="2"/>
    <s v="On-going"/>
    <n v="13409"/>
    <n v="3153"/>
    <n v="6095"/>
    <n v="7314"/>
    <n v="801"/>
    <n v="350"/>
    <n v="1018"/>
    <n v="743"/>
    <n v="4117"/>
    <n v="6125"/>
    <n v="159"/>
    <n v="96"/>
    <n v="10473"/>
    <x v="6"/>
    <n v="2936"/>
    <n v="464"/>
  </r>
  <r>
    <x v="2"/>
    <s v="SS03"/>
    <x v="3"/>
    <s v="SS0303"/>
    <s v="Nyandit"/>
    <x v="11"/>
    <m/>
    <x v="1"/>
    <x v="1"/>
    <x v="3"/>
    <m/>
    <x v="2"/>
    <s v="On-going"/>
    <n v="7810"/>
    <n v="2305"/>
    <n v="3008"/>
    <n v="4802"/>
    <n v="313"/>
    <n v="471"/>
    <n v="559"/>
    <n v="510"/>
    <n v="2043"/>
    <n v="3775"/>
    <n v="93"/>
    <n v="46"/>
    <n v="6184"/>
    <x v="7"/>
    <n v="1626"/>
    <n v="482"/>
  </r>
  <r>
    <x v="2"/>
    <s v="SS03"/>
    <x v="3"/>
    <s v="SS0301"/>
    <s v="Walgak"/>
    <x v="12"/>
    <s v="Walgak Center"/>
    <x v="0"/>
    <x v="0"/>
    <x v="1"/>
    <m/>
    <x v="0"/>
    <s v="None"/>
    <n v="2934"/>
    <n v="978"/>
    <n v="1458"/>
    <n v="1476"/>
    <n v="260"/>
    <n v="282"/>
    <n v="493"/>
    <n v="443"/>
    <n v="616"/>
    <n v="607"/>
    <n v="89"/>
    <n v="144"/>
    <m/>
    <x v="0"/>
    <m/>
    <m/>
  </r>
  <r>
    <x v="2"/>
    <s v="SS03"/>
    <x v="4"/>
    <s v="SS0303"/>
    <s v="Anyidi"/>
    <x v="13"/>
    <m/>
    <x v="2"/>
    <x v="0"/>
    <x v="1"/>
    <m/>
    <x v="0"/>
    <s v="None"/>
    <n v="4410"/>
    <n v="1547"/>
    <n v="2167"/>
    <n v="2243"/>
    <n v="400"/>
    <n v="283"/>
    <n v="622"/>
    <n v="679"/>
    <n v="939"/>
    <n v="1063"/>
    <n v="206"/>
    <n v="218"/>
    <n v="340"/>
    <x v="8"/>
    <n v="1270"/>
    <n v="107"/>
  </r>
  <r>
    <x v="2"/>
    <s v="SS03"/>
    <x v="4"/>
    <s v="SS0303"/>
    <s v="Bor"/>
    <x v="14"/>
    <m/>
    <x v="0"/>
    <x v="0"/>
    <x v="1"/>
    <m/>
    <x v="0"/>
    <s v="None"/>
    <n v="4765"/>
    <n v="1129"/>
    <n v="2342"/>
    <n v="2423"/>
    <n v="433"/>
    <n v="305"/>
    <n v="672"/>
    <n v="734"/>
    <n v="1015"/>
    <n v="1148"/>
    <n v="222"/>
    <n v="236"/>
    <n v="20"/>
    <x v="9"/>
    <n v="50"/>
    <n v="10"/>
  </r>
  <r>
    <x v="2"/>
    <s v="SS03"/>
    <x v="4"/>
    <s v="SS0303"/>
    <s v="Makuach"/>
    <x v="15"/>
    <m/>
    <x v="0"/>
    <x v="0"/>
    <x v="1"/>
    <m/>
    <x v="0"/>
    <s v="None"/>
    <n v="12968"/>
    <n v="2161"/>
    <n v="6372"/>
    <n v="6596"/>
    <n v="1177"/>
    <n v="831"/>
    <n v="1828"/>
    <n v="1997"/>
    <n v="2763"/>
    <n v="3126"/>
    <n v="604"/>
    <n v="642"/>
    <m/>
    <x v="0"/>
    <m/>
    <m/>
  </r>
  <r>
    <x v="2"/>
    <s v="SS03"/>
    <x v="4"/>
    <s v="SS0303"/>
    <s v="Kolnyang"/>
    <x v="16"/>
    <m/>
    <x v="0"/>
    <x v="0"/>
    <x v="1"/>
    <m/>
    <x v="0"/>
    <s v="None"/>
    <n v="1680"/>
    <n v="336"/>
    <n v="826"/>
    <n v="854"/>
    <n v="153"/>
    <n v="108"/>
    <n v="237"/>
    <n v="259"/>
    <n v="358"/>
    <n v="404"/>
    <n v="78"/>
    <n v="83"/>
    <m/>
    <x v="0"/>
    <m/>
    <m/>
  </r>
  <r>
    <x v="2"/>
    <s v="SS03"/>
    <x v="4"/>
    <s v="SS0303"/>
    <s v="Kolnyang"/>
    <x v="17"/>
    <m/>
    <x v="0"/>
    <x v="0"/>
    <x v="1"/>
    <m/>
    <x v="0"/>
    <s v="None"/>
    <n v="3686"/>
    <n v="914"/>
    <n v="1811"/>
    <n v="1875"/>
    <n v="335"/>
    <n v="236"/>
    <n v="519"/>
    <n v="568"/>
    <n v="785"/>
    <n v="889"/>
    <n v="172"/>
    <n v="182"/>
    <m/>
    <x v="0"/>
    <n v="84"/>
    <n v="13"/>
  </r>
  <r>
    <x v="2"/>
    <s v="SS03"/>
    <x v="4"/>
    <s v="SS0303"/>
    <s v="Anyidi"/>
    <x v="18"/>
    <m/>
    <x v="0"/>
    <x v="0"/>
    <x v="1"/>
    <m/>
    <x v="0"/>
    <s v="None"/>
    <n v="12541"/>
    <n v="3460"/>
    <n v="6163"/>
    <n v="6378"/>
    <n v="1139"/>
    <n v="804"/>
    <n v="1768"/>
    <n v="1931"/>
    <n v="2672"/>
    <n v="3022"/>
    <n v="584"/>
    <n v="621"/>
    <n v="34"/>
    <x v="10"/>
    <n v="183"/>
    <n v="32"/>
  </r>
  <r>
    <x v="2"/>
    <s v="SS03"/>
    <x v="5"/>
    <s v="SS0304"/>
    <s v="Nyinthok"/>
    <x v="19"/>
    <m/>
    <x v="0"/>
    <x v="0"/>
    <x v="0"/>
    <m/>
    <x v="0"/>
    <s v="None"/>
    <n v="2352"/>
    <n v="420"/>
    <n v="1176"/>
    <n v="1176"/>
    <n v="263"/>
    <n v="225"/>
    <n v="414"/>
    <n v="374"/>
    <n v="441"/>
    <n v="491"/>
    <n v="58"/>
    <n v="86"/>
    <m/>
    <x v="0"/>
    <m/>
    <m/>
  </r>
  <r>
    <x v="2"/>
    <s v="SS03"/>
    <x v="6"/>
    <s v="SS0306"/>
    <s v="Phom"/>
    <x v="20"/>
    <s v="Tondlak"/>
    <x v="0"/>
    <x v="1"/>
    <x v="2"/>
    <m/>
    <x v="3"/>
    <s v="On-going"/>
    <n v="28090"/>
    <n v="4833"/>
    <n v="13933"/>
    <n v="14157"/>
    <n v="2528"/>
    <n v="2149"/>
    <n v="6124"/>
    <n v="5376"/>
    <n v="4494"/>
    <n v="5225"/>
    <n v="787"/>
    <n v="1407"/>
    <m/>
    <x v="0"/>
    <m/>
    <m/>
  </r>
  <r>
    <x v="2"/>
    <s v="SS03"/>
    <x v="6"/>
    <s v="SS0306"/>
    <s v="Old Fangak"/>
    <x v="21"/>
    <m/>
    <x v="0"/>
    <x v="1"/>
    <x v="3"/>
    <m/>
    <x v="3"/>
    <s v="Completed"/>
    <n v="37946"/>
    <n v="6324"/>
    <n v="18821"/>
    <n v="19125"/>
    <n v="3415"/>
    <n v="2903"/>
    <n v="8273"/>
    <n v="7263"/>
    <n v="6071"/>
    <n v="7058"/>
    <n v="1062"/>
    <n v="1901"/>
    <m/>
    <x v="0"/>
    <m/>
    <m/>
  </r>
  <r>
    <x v="2"/>
    <s v="SS03"/>
    <x v="7"/>
    <s v="SS0307"/>
    <s v="Pulturuk"/>
    <x v="22"/>
    <m/>
    <x v="0"/>
    <x v="0"/>
    <x v="0"/>
    <m/>
    <x v="0"/>
    <s v="None"/>
    <n v="1134"/>
    <n v="189"/>
    <n v="542"/>
    <n v="592"/>
    <n v="155"/>
    <n v="133"/>
    <n v="156"/>
    <n v="176"/>
    <n v="196"/>
    <n v="222"/>
    <n v="35"/>
    <n v="61"/>
    <m/>
    <x v="0"/>
    <m/>
    <m/>
  </r>
  <r>
    <x v="2"/>
    <s v="SS03"/>
    <x v="7"/>
    <s v="SS0307"/>
    <s v="Thol"/>
    <x v="23"/>
    <m/>
    <x v="0"/>
    <x v="0"/>
    <x v="0"/>
    <m/>
    <x v="0"/>
    <s v="None"/>
    <n v="2500"/>
    <n v="500"/>
    <n v="1195"/>
    <n v="1305"/>
    <n v="343"/>
    <n v="293"/>
    <n v="345"/>
    <n v="388"/>
    <n v="429"/>
    <n v="488"/>
    <n v="78"/>
    <n v="136"/>
    <m/>
    <x v="0"/>
    <m/>
    <m/>
  </r>
  <r>
    <x v="2"/>
    <s v="SS03"/>
    <x v="7"/>
    <s v="SS0307"/>
    <s v="Lankien"/>
    <x v="24"/>
    <m/>
    <x v="0"/>
    <x v="0"/>
    <x v="0"/>
    <m/>
    <x v="0"/>
    <s v="None"/>
    <n v="1400"/>
    <n v="280"/>
    <n v="669"/>
    <n v="731"/>
    <n v="192"/>
    <n v="164"/>
    <n v="193"/>
    <n v="217"/>
    <n v="240"/>
    <n v="274"/>
    <n v="44"/>
    <n v="76"/>
    <m/>
    <x v="0"/>
    <m/>
    <m/>
  </r>
  <r>
    <x v="2"/>
    <s v="SS03"/>
    <x v="7"/>
    <s v="SS0307"/>
    <s v="Lankien"/>
    <x v="25"/>
    <m/>
    <x v="0"/>
    <x v="0"/>
    <x v="0"/>
    <m/>
    <x v="0"/>
    <s v="None"/>
    <n v="940"/>
    <n v="188"/>
    <n v="449"/>
    <n v="491"/>
    <n v="129"/>
    <n v="110"/>
    <n v="130"/>
    <n v="146"/>
    <n v="161"/>
    <n v="184"/>
    <n v="29"/>
    <n v="51"/>
    <m/>
    <x v="0"/>
    <m/>
    <m/>
  </r>
  <r>
    <x v="2"/>
    <s v="SS03"/>
    <x v="7"/>
    <s v="SS0307"/>
    <s v="Lankien"/>
    <x v="26"/>
    <m/>
    <x v="0"/>
    <x v="0"/>
    <x v="0"/>
    <m/>
    <x v="0"/>
    <s v="None"/>
    <n v="1500"/>
    <n v="283"/>
    <n v="717"/>
    <n v="783"/>
    <n v="206"/>
    <n v="176"/>
    <n v="207"/>
    <n v="233"/>
    <n v="257"/>
    <n v="293"/>
    <n v="47"/>
    <n v="81"/>
    <m/>
    <x v="0"/>
    <m/>
    <m/>
  </r>
  <r>
    <x v="2"/>
    <s v="SS03"/>
    <x v="8"/>
    <s v="SS0308"/>
    <s v="Pibor"/>
    <x v="27"/>
    <m/>
    <x v="0"/>
    <x v="0"/>
    <x v="0"/>
    <m/>
    <x v="0"/>
    <s v="None"/>
    <n v="237"/>
    <n v="43"/>
    <n v="105"/>
    <n v="132"/>
    <n v="32"/>
    <n v="24"/>
    <n v="46"/>
    <n v="41"/>
    <n v="25"/>
    <n v="65"/>
    <n v="2"/>
    <n v="2"/>
    <m/>
    <x v="0"/>
    <m/>
    <m/>
  </r>
  <r>
    <x v="2"/>
    <s v="SS03"/>
    <x v="8"/>
    <s v="SS0308"/>
    <s v="Gumruk"/>
    <x v="28"/>
    <m/>
    <x v="0"/>
    <x v="0"/>
    <x v="0"/>
    <m/>
    <x v="0"/>
    <s v="None"/>
    <n v="237"/>
    <n v="43"/>
    <n v="105"/>
    <n v="132"/>
    <n v="32"/>
    <n v="24"/>
    <n v="46"/>
    <n v="41"/>
    <n v="25"/>
    <n v="65"/>
    <n v="2"/>
    <n v="2"/>
    <m/>
    <x v="0"/>
    <m/>
    <m/>
  </r>
  <r>
    <x v="2"/>
    <s v="SS03"/>
    <x v="8"/>
    <s v="SS0308"/>
    <s v="Gumruk"/>
    <x v="29"/>
    <m/>
    <x v="0"/>
    <x v="0"/>
    <x v="0"/>
    <m/>
    <x v="0"/>
    <s v="None"/>
    <n v="473"/>
    <n v="86"/>
    <n v="209"/>
    <n v="264"/>
    <n v="64"/>
    <n v="49"/>
    <n v="92"/>
    <n v="82"/>
    <n v="50"/>
    <n v="129"/>
    <n v="3"/>
    <n v="4"/>
    <m/>
    <x v="0"/>
    <m/>
    <m/>
  </r>
  <r>
    <x v="2"/>
    <s v="SS03"/>
    <x v="8"/>
    <s v="SS0308"/>
    <s v="Gumruk"/>
    <x v="30"/>
    <m/>
    <x v="0"/>
    <x v="0"/>
    <x v="0"/>
    <m/>
    <x v="0"/>
    <s v="None"/>
    <n v="270"/>
    <n v="49"/>
    <n v="119"/>
    <n v="151"/>
    <n v="37"/>
    <n v="28"/>
    <n v="52"/>
    <n v="47"/>
    <n v="28"/>
    <n v="74"/>
    <n v="2"/>
    <n v="2"/>
    <m/>
    <x v="0"/>
    <m/>
    <m/>
  </r>
  <r>
    <x v="2"/>
    <s v="SS03"/>
    <x v="8"/>
    <s v="SS0308"/>
    <s v="Pibor"/>
    <x v="31"/>
    <m/>
    <x v="0"/>
    <x v="0"/>
    <x v="0"/>
    <m/>
    <x v="0"/>
    <s v="None"/>
    <n v="219"/>
    <n v="43"/>
    <n v="97"/>
    <n v="122"/>
    <n v="30"/>
    <n v="23"/>
    <n v="43"/>
    <n v="38"/>
    <n v="23"/>
    <n v="59"/>
    <n v="1"/>
    <n v="2"/>
    <m/>
    <x v="0"/>
    <m/>
    <m/>
  </r>
  <r>
    <x v="2"/>
    <s v="SS03"/>
    <x v="8"/>
    <s v="SS0308"/>
    <s v="Gumruk"/>
    <x v="32"/>
    <m/>
    <x v="0"/>
    <x v="0"/>
    <x v="0"/>
    <m/>
    <x v="0"/>
    <s v="None"/>
    <n v="776"/>
    <n v="141"/>
    <n v="343"/>
    <n v="433"/>
    <n v="106"/>
    <n v="80"/>
    <n v="151"/>
    <n v="135"/>
    <n v="81"/>
    <n v="212"/>
    <n v="5"/>
    <n v="6"/>
    <m/>
    <x v="0"/>
    <m/>
    <m/>
  </r>
  <r>
    <x v="2"/>
    <s v="SS03"/>
    <x v="8"/>
    <s v="SS0308"/>
    <s v="Lekuangole"/>
    <x v="33"/>
    <m/>
    <x v="0"/>
    <x v="0"/>
    <x v="0"/>
    <m/>
    <x v="0"/>
    <s v="None"/>
    <n v="132"/>
    <n v="24"/>
    <n v="58"/>
    <n v="74"/>
    <n v="18"/>
    <n v="14"/>
    <n v="25"/>
    <n v="23"/>
    <n v="14"/>
    <n v="36"/>
    <n v="1"/>
    <n v="1"/>
    <m/>
    <x v="0"/>
    <m/>
    <m/>
  </r>
  <r>
    <x v="2"/>
    <s v="SS03"/>
    <x v="8"/>
    <s v="SS0308"/>
    <s v="Pibor"/>
    <x v="34"/>
    <m/>
    <x v="0"/>
    <x v="0"/>
    <x v="0"/>
    <m/>
    <x v="0"/>
    <s v="None"/>
    <n v="354"/>
    <n v="58"/>
    <n v="157"/>
    <n v="197"/>
    <n v="48"/>
    <n v="37"/>
    <n v="70"/>
    <n v="62"/>
    <n v="37"/>
    <n v="95"/>
    <n v="2"/>
    <n v="3"/>
    <m/>
    <x v="0"/>
    <m/>
    <m/>
  </r>
  <r>
    <x v="2"/>
    <s v="SS03"/>
    <x v="8"/>
    <s v="SS0308"/>
    <s v="Pibor"/>
    <x v="35"/>
    <s v="Pibor Town"/>
    <x v="0"/>
    <x v="0"/>
    <x v="0"/>
    <m/>
    <x v="0"/>
    <s v="None"/>
    <n v="490"/>
    <n v="71"/>
    <n v="217"/>
    <n v="273"/>
    <n v="67"/>
    <n v="51"/>
    <n v="96"/>
    <n v="85"/>
    <n v="51"/>
    <n v="133"/>
    <n v="3"/>
    <n v="4"/>
    <m/>
    <x v="0"/>
    <m/>
    <m/>
  </r>
  <r>
    <x v="2"/>
    <s v="SS03"/>
    <x v="9"/>
    <s v="SS0311"/>
    <s v="Uror"/>
    <x v="36"/>
    <m/>
    <x v="0"/>
    <x v="1"/>
    <x v="3"/>
    <m/>
    <x v="2"/>
    <s v="On-going"/>
    <n v="3000"/>
    <n v="500"/>
    <n v="1461"/>
    <n v="1539"/>
    <n v="190"/>
    <n v="183"/>
    <n v="681"/>
    <n v="702"/>
    <n v="532"/>
    <n v="582"/>
    <n v="58"/>
    <n v="72"/>
    <m/>
    <x v="0"/>
    <m/>
    <m/>
  </r>
  <r>
    <x v="3"/>
    <s v="SS04"/>
    <x v="10"/>
    <s v="SS0401"/>
    <s v="Puluk"/>
    <x v="37"/>
    <m/>
    <x v="0"/>
    <x v="0"/>
    <x v="0"/>
    <m/>
    <x v="0"/>
    <s v="None"/>
    <n v="11388"/>
    <n v="2190"/>
    <n v="6004"/>
    <n v="5384"/>
    <n v="859"/>
    <n v="485"/>
    <n v="2562"/>
    <n v="2323"/>
    <n v="2016"/>
    <n v="1890"/>
    <n v="567"/>
    <n v="686"/>
    <m/>
    <x v="0"/>
    <m/>
    <m/>
  </r>
  <r>
    <x v="3"/>
    <s v="SS04"/>
    <x v="10"/>
    <s v="SS0401"/>
    <s v="Puluk"/>
    <x v="38"/>
    <m/>
    <x v="0"/>
    <x v="0"/>
    <x v="0"/>
    <m/>
    <x v="0"/>
    <s v="None"/>
    <n v="10686"/>
    <n v="2095"/>
    <n v="5634"/>
    <n v="5052"/>
    <n v="806"/>
    <n v="455"/>
    <n v="2405"/>
    <n v="2180"/>
    <n v="1891"/>
    <n v="1774"/>
    <n v="532"/>
    <n v="643"/>
    <m/>
    <x v="0"/>
    <m/>
    <m/>
  </r>
  <r>
    <x v="3"/>
    <s v="SS04"/>
    <x v="11"/>
    <s v="SS0404"/>
    <s v="Akot"/>
    <x v="39"/>
    <m/>
    <x v="0"/>
    <x v="0"/>
    <x v="0"/>
    <m/>
    <x v="0"/>
    <s v="None"/>
    <n v="1569"/>
    <n v="291"/>
    <n v="755"/>
    <n v="814"/>
    <n v="150"/>
    <n v="153"/>
    <n v="318"/>
    <n v="339"/>
    <n v="237"/>
    <n v="267"/>
    <n v="50"/>
    <n v="55"/>
    <m/>
    <x v="0"/>
    <m/>
    <m/>
  </r>
  <r>
    <x v="4"/>
    <s v="SS05"/>
    <x v="12"/>
    <s v="SS0502"/>
    <s v="Mathiang Dut Akot"/>
    <x v="40"/>
    <s v="Marial Bai settlement"/>
    <x v="0"/>
    <x v="0"/>
    <x v="0"/>
    <m/>
    <x v="0"/>
    <s v="None"/>
    <n v="13686"/>
    <n v="2274"/>
    <n v="7453"/>
    <n v="6233"/>
    <n v="1775"/>
    <n v="1466"/>
    <n v="2696"/>
    <n v="2196"/>
    <n v="1918"/>
    <n v="1648"/>
    <n v="1064"/>
    <n v="923"/>
    <n v="2499"/>
    <x v="11"/>
    <m/>
    <m/>
  </r>
  <r>
    <x v="4"/>
    <s v="SS05"/>
    <x v="12"/>
    <s v="SS0502"/>
    <s v="Akong"/>
    <x v="41"/>
    <s v="Akoong settlement"/>
    <x v="0"/>
    <x v="0"/>
    <x v="0"/>
    <m/>
    <x v="0"/>
    <s v="None"/>
    <n v="5272"/>
    <n v="846"/>
    <n v="2653"/>
    <n v="2619"/>
    <n v="535"/>
    <n v="577"/>
    <n v="864"/>
    <n v="870"/>
    <n v="996"/>
    <n v="885"/>
    <n v="258"/>
    <n v="287"/>
    <n v="2219"/>
    <x v="12"/>
    <m/>
    <m/>
  </r>
  <r>
    <x v="4"/>
    <s v="SS05"/>
    <x v="12"/>
    <s v="SS0502"/>
    <s v="Kanajak"/>
    <x v="42"/>
    <s v="Kanajak settlement"/>
    <x v="0"/>
    <x v="0"/>
    <x v="0"/>
    <m/>
    <x v="0"/>
    <s v="None"/>
    <n v="6358"/>
    <n v="868"/>
    <n v="3163"/>
    <n v="3195"/>
    <n v="899"/>
    <n v="977"/>
    <n v="1000"/>
    <n v="960"/>
    <n v="844"/>
    <n v="821"/>
    <n v="420"/>
    <n v="437"/>
    <n v="2099"/>
    <x v="13"/>
    <m/>
    <m/>
  </r>
  <r>
    <x v="5"/>
    <s v="SS06"/>
    <x v="13"/>
    <s v="SS0602"/>
    <s v="Kuerguini"/>
    <x v="43"/>
    <s v="Makazin Site"/>
    <x v="1"/>
    <x v="1"/>
    <x v="4"/>
    <m/>
    <x v="1"/>
    <s v="On-going"/>
    <n v="921"/>
    <n v="134"/>
    <n v="482"/>
    <n v="439"/>
    <n v="148"/>
    <n v="108"/>
    <n v="177"/>
    <n v="160"/>
    <n v="126"/>
    <n v="127"/>
    <n v="31"/>
    <n v="44"/>
    <n v="51"/>
    <x v="14"/>
    <m/>
    <m/>
  </r>
  <r>
    <x v="5"/>
    <s v="SS06"/>
    <x v="13"/>
    <s v="SS0602"/>
    <s v="Kuerguini"/>
    <x v="44"/>
    <s v="Nine Counties"/>
    <x v="1"/>
    <x v="1"/>
    <x v="4"/>
    <m/>
    <x v="1"/>
    <s v="On-going"/>
    <n v="271"/>
    <n v="48"/>
    <n v="136"/>
    <n v="135"/>
    <n v="28"/>
    <n v="19"/>
    <n v="61"/>
    <n v="58"/>
    <n v="30"/>
    <n v="36"/>
    <n v="17"/>
    <n v="22"/>
    <n v="84"/>
    <x v="15"/>
    <m/>
    <m/>
  </r>
  <r>
    <x v="5"/>
    <s v="SS06"/>
    <x v="13"/>
    <s v="SS0602"/>
    <s v="Kuerguini"/>
    <x v="45"/>
    <m/>
    <x v="2"/>
    <x v="1"/>
    <x v="4"/>
    <m/>
    <x v="1"/>
    <s v="On-going"/>
    <n v="3298"/>
    <n v="394"/>
    <n v="1504"/>
    <n v="1794"/>
    <n v="357"/>
    <n v="363"/>
    <n v="562"/>
    <n v="516"/>
    <n v="455"/>
    <n v="773"/>
    <n v="130"/>
    <n v="142"/>
    <n v="46"/>
    <x v="16"/>
    <m/>
    <m/>
  </r>
  <r>
    <x v="5"/>
    <s v="SS06"/>
    <x v="13"/>
    <s v="SS0602"/>
    <s v="Kuerguini"/>
    <x v="46"/>
    <m/>
    <x v="2"/>
    <x v="1"/>
    <x v="4"/>
    <m/>
    <x v="1"/>
    <s v="On-going"/>
    <n v="4706"/>
    <n v="593"/>
    <n v="2379"/>
    <n v="2327"/>
    <n v="588"/>
    <n v="602"/>
    <n v="880"/>
    <n v="807"/>
    <n v="711"/>
    <n v="718"/>
    <n v="200"/>
    <n v="200"/>
    <n v="60"/>
    <x v="17"/>
    <m/>
    <m/>
  </r>
  <r>
    <x v="5"/>
    <s v="SS06"/>
    <x v="13"/>
    <s v="SS0602"/>
    <s v="Kuerguini"/>
    <x v="47"/>
    <m/>
    <x v="2"/>
    <x v="1"/>
    <x v="4"/>
    <m/>
    <x v="1"/>
    <s v="On-going"/>
    <n v="5623"/>
    <n v="573"/>
    <n v="2805"/>
    <n v="2818"/>
    <n v="664"/>
    <n v="696"/>
    <n v="1078"/>
    <n v="1010"/>
    <n v="834"/>
    <n v="869"/>
    <n v="229"/>
    <n v="243"/>
    <n v="640"/>
    <x v="18"/>
    <m/>
    <m/>
  </r>
  <r>
    <x v="5"/>
    <s v="SS06"/>
    <x v="14"/>
    <s v="SS0604"/>
    <s v="Leer"/>
    <x v="48"/>
    <m/>
    <x v="2"/>
    <x v="1"/>
    <x v="2"/>
    <m/>
    <x v="1"/>
    <s v="On-going"/>
    <n v="7492"/>
    <n v="1249"/>
    <n v="3795"/>
    <n v="3697"/>
    <n v="716"/>
    <n v="595"/>
    <n v="1512"/>
    <n v="1319"/>
    <n v="1326"/>
    <n v="1326"/>
    <n v="241"/>
    <n v="457"/>
    <n v="168"/>
    <x v="19"/>
    <n v="186"/>
    <n v="31"/>
  </r>
  <r>
    <x v="5"/>
    <s v="SS06"/>
    <x v="14"/>
    <s v="SS0604"/>
    <s v="Nyangdiar"/>
    <x v="49"/>
    <m/>
    <x v="2"/>
    <x v="1"/>
    <x v="2"/>
    <m/>
    <x v="1"/>
    <s v="On-going"/>
    <n v="2851"/>
    <n v="475"/>
    <n v="1444"/>
    <n v="1407"/>
    <n v="273"/>
    <n v="226"/>
    <n v="574"/>
    <n v="502"/>
    <n v="505"/>
    <n v="505"/>
    <n v="92"/>
    <n v="174"/>
    <m/>
    <x v="0"/>
    <m/>
    <m/>
  </r>
  <r>
    <x v="5"/>
    <s v="SS06"/>
    <x v="14"/>
    <s v="SS0604"/>
    <s v="Leer"/>
    <x v="50"/>
    <m/>
    <x v="2"/>
    <x v="1"/>
    <x v="2"/>
    <m/>
    <x v="1"/>
    <s v="On-going"/>
    <n v="7541"/>
    <n v="1242"/>
    <n v="3820"/>
    <n v="3721"/>
    <n v="721"/>
    <n v="599"/>
    <n v="1521"/>
    <n v="1327"/>
    <n v="1335"/>
    <n v="1335"/>
    <n v="243"/>
    <n v="460"/>
    <n v="245"/>
    <x v="20"/>
    <n v="378"/>
    <n v="54"/>
  </r>
  <r>
    <x v="5"/>
    <s v="SS06"/>
    <x v="14"/>
    <s v="SS0604"/>
    <s v="Thonyor"/>
    <x v="51"/>
    <m/>
    <x v="0"/>
    <x v="1"/>
    <x v="2"/>
    <m/>
    <x v="3"/>
    <s v="On-going"/>
    <n v="2232"/>
    <n v="372"/>
    <n v="1131"/>
    <n v="1101"/>
    <n v="213"/>
    <n v="177"/>
    <n v="451"/>
    <n v="393"/>
    <n v="395"/>
    <n v="395"/>
    <n v="72"/>
    <n v="136"/>
    <m/>
    <x v="0"/>
    <m/>
    <m/>
  </r>
  <r>
    <x v="5"/>
    <s v="SS06"/>
    <x v="15"/>
    <s v="SS0605"/>
    <s v="Dablual"/>
    <x v="52"/>
    <m/>
    <x v="0"/>
    <x v="1"/>
    <x v="5"/>
    <m/>
    <x v="2"/>
    <s v="On-going"/>
    <n v="528"/>
    <n v="88"/>
    <n v="260"/>
    <n v="268"/>
    <n v="61"/>
    <n v="49"/>
    <n v="88"/>
    <n v="104"/>
    <n v="72"/>
    <n v="72"/>
    <n v="39"/>
    <n v="43"/>
    <n v="42"/>
    <x v="21"/>
    <n v="24"/>
    <n v="4"/>
  </r>
  <r>
    <x v="5"/>
    <s v="SS06"/>
    <x v="15"/>
    <s v="SS0605"/>
    <s v="Rubkuay"/>
    <x v="53"/>
    <m/>
    <x v="2"/>
    <x v="1"/>
    <x v="2"/>
    <m/>
    <x v="1"/>
    <s v="On-going"/>
    <n v="12015"/>
    <n v="1725"/>
    <n v="5915"/>
    <n v="6100"/>
    <n v="1394"/>
    <n v="1116"/>
    <n v="1994"/>
    <n v="2367"/>
    <n v="1634"/>
    <n v="1635"/>
    <n v="893"/>
    <n v="982"/>
    <n v="630"/>
    <x v="22"/>
    <n v="360"/>
    <n v="60"/>
  </r>
  <r>
    <x v="5"/>
    <s v="SS06"/>
    <x v="16"/>
    <s v="SS0609"/>
    <s v="Panhiany"/>
    <x v="54"/>
    <s v="Dar El-Saalam collective site"/>
    <x v="1"/>
    <x v="1"/>
    <x v="4"/>
    <m/>
    <x v="1"/>
    <s v="On-going"/>
    <n v="1299"/>
    <n v="266"/>
    <n v="653"/>
    <n v="646"/>
    <n v="170"/>
    <n v="159"/>
    <n v="239"/>
    <n v="215"/>
    <n v="181"/>
    <n v="201"/>
    <n v="63"/>
    <n v="71"/>
    <n v="15"/>
    <x v="23"/>
    <m/>
    <m/>
  </r>
  <r>
    <x v="5"/>
    <s v="SS06"/>
    <x v="16"/>
    <s v="SS0609"/>
    <s v="Panhiany"/>
    <x v="55"/>
    <s v="Former Military Barrack collective site"/>
    <x v="1"/>
    <x v="1"/>
    <x v="4"/>
    <m/>
    <x v="1"/>
    <s v="On-going"/>
    <n v="673"/>
    <n v="134"/>
    <n v="355"/>
    <n v="318"/>
    <n v="98"/>
    <n v="72"/>
    <n v="119"/>
    <n v="114"/>
    <n v="99"/>
    <n v="102"/>
    <n v="39"/>
    <n v="30"/>
    <n v="370"/>
    <x v="24"/>
    <m/>
    <m/>
  </r>
  <r>
    <x v="5"/>
    <s v="SS06"/>
    <x v="16"/>
    <s v="SS0609"/>
    <s v="Bentiu Town"/>
    <x v="56"/>
    <s v="Bentiu PoC"/>
    <x v="2"/>
    <x v="1"/>
    <x v="5"/>
    <m/>
    <x v="1"/>
    <s v="On-going"/>
    <n v="106812"/>
    <n v="16093"/>
    <n v="55914"/>
    <n v="50898"/>
    <n v="13430"/>
    <n v="13236"/>
    <n v="18195"/>
    <n v="16886"/>
    <n v="21162"/>
    <n v="16908"/>
    <n v="3127"/>
    <n v="3868"/>
    <n v="1002"/>
    <x v="0"/>
    <m/>
    <m/>
  </r>
  <r>
    <x v="5"/>
    <s v="SS06"/>
    <x v="16"/>
    <s v="SS0609"/>
    <s v="Panhiany"/>
    <x v="57"/>
    <s v="Kalibalek collective site"/>
    <x v="1"/>
    <x v="1"/>
    <x v="4"/>
    <m/>
    <x v="1"/>
    <s v="On-going"/>
    <n v="839"/>
    <n v="140"/>
    <n v="475"/>
    <n v="364"/>
    <n v="128"/>
    <n v="94"/>
    <n v="162"/>
    <n v="143"/>
    <n v="154"/>
    <n v="96"/>
    <n v="31"/>
    <n v="31"/>
    <n v="29"/>
    <x v="15"/>
    <m/>
    <m/>
  </r>
  <r>
    <x v="5"/>
    <s v="SS06"/>
    <x v="16"/>
    <s v="SS0609"/>
    <s v="Bentiu"/>
    <x v="58"/>
    <m/>
    <x v="0"/>
    <x v="0"/>
    <x v="0"/>
    <m/>
    <x v="0"/>
    <s v="None"/>
    <n v="2556"/>
    <n v="426"/>
    <n v="1369"/>
    <n v="1187"/>
    <n v="196"/>
    <n v="147"/>
    <n v="641"/>
    <n v="578"/>
    <n v="389"/>
    <n v="345"/>
    <n v="143"/>
    <n v="117"/>
    <m/>
    <x v="0"/>
    <m/>
    <m/>
  </r>
  <r>
    <x v="5"/>
    <s v="SS06"/>
    <x v="16"/>
    <s v="SS0609"/>
    <s v="Rubkona"/>
    <x v="59"/>
    <m/>
    <x v="0"/>
    <x v="1"/>
    <x v="4"/>
    <m/>
    <x v="1"/>
    <s v="On-going"/>
    <n v="28090"/>
    <n v="4681"/>
    <n v="14051"/>
    <n v="14039"/>
    <n v="3407"/>
    <n v="3766"/>
    <n v="5429"/>
    <n v="4903"/>
    <n v="4068"/>
    <n v="4284"/>
    <n v="1147"/>
    <n v="1086"/>
    <n v="5312"/>
    <x v="25"/>
    <m/>
    <m/>
  </r>
  <r>
    <x v="5"/>
    <s v="SS06"/>
    <x v="16"/>
    <s v="SS0609"/>
    <s v="Budaang"/>
    <x v="60"/>
    <m/>
    <x v="2"/>
    <x v="1"/>
    <x v="4"/>
    <m/>
    <x v="1"/>
    <s v="On-going"/>
    <n v="44536"/>
    <n v="4299"/>
    <n v="21284"/>
    <n v="23252"/>
    <n v="5268"/>
    <n v="6260"/>
    <n v="5327"/>
    <n v="5693"/>
    <n v="5023"/>
    <n v="5308"/>
    <n v="5666"/>
    <n v="5991"/>
    <n v="15142"/>
    <x v="26"/>
    <m/>
    <m/>
  </r>
  <r>
    <x v="5"/>
    <s v="SS06"/>
    <x v="16"/>
    <s v="SS0609"/>
    <s v="Panhiany"/>
    <x v="61"/>
    <m/>
    <x v="2"/>
    <x v="1"/>
    <x v="4"/>
    <m/>
    <x v="1"/>
    <s v="On-going"/>
    <n v="10360"/>
    <n v="1299"/>
    <n v="5457"/>
    <n v="4903"/>
    <n v="1401"/>
    <n v="1183"/>
    <n v="1782"/>
    <n v="1626"/>
    <n v="1650"/>
    <n v="1434"/>
    <n v="624"/>
    <n v="660"/>
    <n v="100"/>
    <x v="27"/>
    <m/>
    <m/>
  </r>
  <r>
    <x v="5"/>
    <s v="SS06"/>
    <x v="16"/>
    <s v="SS0609"/>
    <s v="Panhiany"/>
    <x v="62"/>
    <s v="Suk Sita collective site"/>
    <x v="1"/>
    <x v="0"/>
    <x v="0"/>
    <m/>
    <x v="0"/>
    <s v="None"/>
    <n v="1928"/>
    <n v="277"/>
    <n v="1033"/>
    <n v="895"/>
    <n v="147"/>
    <n v="111"/>
    <n v="485"/>
    <n v="436"/>
    <n v="293"/>
    <n v="260"/>
    <n v="108"/>
    <n v="88"/>
    <n v="375"/>
    <x v="28"/>
    <m/>
    <m/>
  </r>
  <r>
    <x v="5"/>
    <s v="SS06"/>
    <x v="16"/>
    <s v="SS0609"/>
    <s v="Panhiany"/>
    <x v="63"/>
    <m/>
    <x v="2"/>
    <x v="1"/>
    <x v="4"/>
    <m/>
    <x v="1"/>
    <s v="On-going"/>
    <n v="9117"/>
    <n v="1205"/>
    <n v="4572"/>
    <n v="4545"/>
    <n v="1103"/>
    <n v="1144"/>
    <n v="1679"/>
    <n v="1534"/>
    <n v="1323"/>
    <n v="1367"/>
    <n v="467"/>
    <n v="500"/>
    <n v="601"/>
    <x v="2"/>
    <m/>
    <m/>
  </r>
  <r>
    <x v="5"/>
    <s v="SS06"/>
    <x v="16"/>
    <s v="SS0609"/>
    <s v="Panhiany"/>
    <x v="64"/>
    <m/>
    <x v="2"/>
    <x v="1"/>
    <x v="4"/>
    <m/>
    <x v="1"/>
    <s v="On-going"/>
    <n v="7943"/>
    <n v="1045"/>
    <n v="3940"/>
    <n v="4003"/>
    <n v="913"/>
    <n v="940"/>
    <n v="1487"/>
    <n v="1318"/>
    <n v="1205"/>
    <n v="1224"/>
    <n v="335"/>
    <n v="521"/>
    <n v="358"/>
    <x v="29"/>
    <m/>
    <m/>
  </r>
  <r>
    <x v="5"/>
    <s v="SS06"/>
    <x v="16"/>
    <s v="SS0609"/>
    <s v="Panhiany"/>
    <x v="65"/>
    <s v="Suk Saba collective site"/>
    <x v="1"/>
    <x v="1"/>
    <x v="4"/>
    <m/>
    <x v="1"/>
    <s v="On-going"/>
    <n v="322"/>
    <n v="58"/>
    <n v="218"/>
    <n v="104"/>
    <n v="134"/>
    <n v="17"/>
    <n v="43"/>
    <n v="43"/>
    <n v="32"/>
    <n v="33"/>
    <n v="9"/>
    <n v="11"/>
    <n v="413"/>
    <x v="30"/>
    <m/>
    <m/>
  </r>
  <r>
    <x v="5"/>
    <s v="SS06"/>
    <x v="16"/>
    <s v="SS0609"/>
    <s v="Panhiany"/>
    <x v="66"/>
    <s v="Suk Shaabi collective site"/>
    <x v="1"/>
    <x v="1"/>
    <x v="4"/>
    <m/>
    <x v="1"/>
    <s v="On-going"/>
    <n v="384"/>
    <n v="67"/>
    <n v="200"/>
    <n v="184"/>
    <n v="46"/>
    <n v="47"/>
    <n v="72"/>
    <n v="60"/>
    <n v="60"/>
    <n v="57"/>
    <n v="22"/>
    <n v="20"/>
    <n v="23"/>
    <x v="31"/>
    <m/>
    <m/>
  </r>
  <r>
    <x v="6"/>
    <s v="SS07"/>
    <x v="17"/>
    <s v="SS0701"/>
    <s v="Gel Achiel"/>
    <x v="67"/>
    <m/>
    <x v="0"/>
    <x v="0"/>
    <x v="0"/>
    <m/>
    <x v="0"/>
    <s v="None"/>
    <n v="592"/>
    <n v="98"/>
    <n v="278"/>
    <n v="314"/>
    <n v="61"/>
    <n v="51"/>
    <n v="114"/>
    <n v="97"/>
    <n v="73"/>
    <n v="103"/>
    <n v="30"/>
    <n v="63"/>
    <m/>
    <x v="0"/>
    <m/>
    <m/>
  </r>
  <r>
    <x v="6"/>
    <s v="SS07"/>
    <x v="18"/>
    <s v="SS0702"/>
    <s v="Kodok Town"/>
    <x v="68"/>
    <m/>
    <x v="0"/>
    <x v="1"/>
    <x v="4"/>
    <m/>
    <x v="1"/>
    <s v="On-going"/>
    <n v="27207"/>
    <n v="4248"/>
    <n v="13427"/>
    <n v="13780"/>
    <n v="3210"/>
    <n v="2291"/>
    <n v="4748"/>
    <n v="4788"/>
    <n v="4870"/>
    <n v="5686"/>
    <n v="599"/>
    <n v="1015"/>
    <n v="5999"/>
    <x v="32"/>
    <m/>
    <m/>
  </r>
  <r>
    <x v="6"/>
    <s v="SS07"/>
    <x v="18"/>
    <s v="SS0702"/>
    <s v="Dethwok"/>
    <x v="69"/>
    <m/>
    <x v="0"/>
    <x v="0"/>
    <x v="0"/>
    <m/>
    <x v="0"/>
    <s v="None"/>
    <n v="8137"/>
    <n v="1627"/>
    <n v="4016"/>
    <n v="4121"/>
    <n v="960"/>
    <n v="685"/>
    <n v="1420"/>
    <n v="1432"/>
    <n v="1457"/>
    <n v="1700"/>
    <n v="179"/>
    <n v="304"/>
    <m/>
    <x v="0"/>
    <m/>
    <m/>
  </r>
  <r>
    <x v="6"/>
    <s v="SS07"/>
    <x v="19"/>
    <s v="SS0704"/>
    <s v="Nasir"/>
    <x v="70"/>
    <s v="Nasir"/>
    <x v="0"/>
    <x v="1"/>
    <x v="2"/>
    <m/>
    <x v="3"/>
    <s v="On-going"/>
    <n v="12381"/>
    <n v="2063"/>
    <n v="6189"/>
    <n v="6192"/>
    <n v="995"/>
    <n v="1051"/>
    <n v="2526"/>
    <n v="2570"/>
    <n v="2340"/>
    <n v="2117"/>
    <n v="328"/>
    <n v="454"/>
    <m/>
    <x v="0"/>
    <m/>
    <m/>
  </r>
  <r>
    <x v="6"/>
    <s v="SS07"/>
    <x v="20"/>
    <s v="SS0705"/>
    <s v="Buny"/>
    <x v="71"/>
    <m/>
    <x v="0"/>
    <x v="0"/>
    <x v="0"/>
    <m/>
    <x v="0"/>
    <s v="None"/>
    <n v="3797"/>
    <n v="748"/>
    <n v="2022"/>
    <n v="1775"/>
    <n v="532"/>
    <n v="372"/>
    <n v="676"/>
    <n v="490"/>
    <n v="695"/>
    <n v="729"/>
    <n v="119"/>
    <n v="184"/>
    <m/>
    <x v="0"/>
    <m/>
    <m/>
  </r>
  <r>
    <x v="6"/>
    <s v="SS07"/>
    <x v="20"/>
    <s v="SS0705"/>
    <s v="Jinkuata"/>
    <x v="72"/>
    <m/>
    <x v="0"/>
    <x v="0"/>
    <x v="0"/>
    <m/>
    <x v="0"/>
    <s v="None"/>
    <n v="1196"/>
    <n v="217"/>
    <n v="637"/>
    <n v="559"/>
    <n v="167"/>
    <n v="117"/>
    <n v="213"/>
    <n v="154"/>
    <n v="219"/>
    <n v="230"/>
    <n v="38"/>
    <n v="58"/>
    <m/>
    <x v="0"/>
    <m/>
    <m/>
  </r>
  <r>
    <x v="6"/>
    <s v="SS07"/>
    <x v="20"/>
    <s v="SS0705"/>
    <s v="Jinkuata"/>
    <x v="73"/>
    <m/>
    <x v="0"/>
    <x v="0"/>
    <x v="0"/>
    <m/>
    <x v="0"/>
    <s v="None"/>
    <n v="781"/>
    <n v="130"/>
    <n v="416"/>
    <n v="365"/>
    <n v="109"/>
    <n v="77"/>
    <n v="139"/>
    <n v="100"/>
    <n v="143"/>
    <n v="150"/>
    <n v="25"/>
    <n v="38"/>
    <m/>
    <x v="0"/>
    <m/>
    <m/>
  </r>
  <r>
    <x v="6"/>
    <s v="SS07"/>
    <x v="21"/>
    <s v="SS0707"/>
    <s v="Malakal South"/>
    <x v="74"/>
    <m/>
    <x v="0"/>
    <x v="1"/>
    <x v="4"/>
    <m/>
    <x v="1"/>
    <s v="On-going"/>
    <n v="5379"/>
    <n v="889"/>
    <n v="2754"/>
    <n v="2625"/>
    <n v="554"/>
    <n v="518"/>
    <n v="565"/>
    <n v="597"/>
    <n v="1445"/>
    <n v="1323"/>
    <n v="190"/>
    <n v="187"/>
    <m/>
    <x v="0"/>
    <m/>
    <m/>
  </r>
  <r>
    <x v="6"/>
    <s v="SS07"/>
    <x v="21"/>
    <s v="SS0707"/>
    <s v="Malakal Centre"/>
    <x v="75"/>
    <m/>
    <x v="0"/>
    <x v="1"/>
    <x v="4"/>
    <m/>
    <x v="1"/>
    <s v="On-going"/>
    <n v="3465"/>
    <n v="722"/>
    <n v="1774"/>
    <n v="1691"/>
    <n v="357"/>
    <n v="334"/>
    <n v="364"/>
    <n v="385"/>
    <n v="930"/>
    <n v="851"/>
    <n v="123"/>
    <n v="121"/>
    <m/>
    <x v="0"/>
    <m/>
    <m/>
  </r>
  <r>
    <x v="6"/>
    <s v="SS07"/>
    <x v="21"/>
    <s v="SS0707"/>
    <s v="Northern Malakal"/>
    <x v="76"/>
    <m/>
    <x v="2"/>
    <x v="1"/>
    <x v="4"/>
    <s v="IOM (Site maintenance)"/>
    <x v="1"/>
    <s v="On-going"/>
    <n v="41633"/>
    <n v="5063"/>
    <n v="20211"/>
    <n v="21422"/>
    <n v="3840"/>
    <n v="3674"/>
    <n v="6955"/>
    <n v="6736"/>
    <n v="8433"/>
    <n v="9410"/>
    <n v="983"/>
    <n v="1602"/>
    <n v="2378"/>
    <x v="33"/>
    <m/>
    <m/>
  </r>
  <r>
    <x v="6"/>
    <s v="SS07"/>
    <x v="21"/>
    <s v="SS0707"/>
    <s v="Malakal South"/>
    <x v="77"/>
    <m/>
    <x v="0"/>
    <x v="0"/>
    <x v="0"/>
    <m/>
    <x v="0"/>
    <s v="None"/>
    <n v="942"/>
    <n v="142"/>
    <n v="482"/>
    <n v="460"/>
    <n v="97"/>
    <n v="91"/>
    <n v="99"/>
    <n v="105"/>
    <n v="253"/>
    <n v="231"/>
    <n v="33"/>
    <n v="33"/>
    <m/>
    <x v="0"/>
    <m/>
    <m/>
  </r>
  <r>
    <x v="6"/>
    <s v="SS07"/>
    <x v="21"/>
    <s v="SS0707"/>
    <s v="Malakal South"/>
    <x v="78"/>
    <m/>
    <x v="0"/>
    <x v="1"/>
    <x v="4"/>
    <m/>
    <x v="3"/>
    <s v="On-going"/>
    <n v="3234"/>
    <n v="1027"/>
    <n v="1729"/>
    <n v="1505"/>
    <n v="348"/>
    <n v="297"/>
    <n v="355"/>
    <n v="343"/>
    <n v="907"/>
    <n v="758"/>
    <n v="119"/>
    <n v="107"/>
    <m/>
    <x v="0"/>
    <m/>
    <m/>
  </r>
  <r>
    <x v="6"/>
    <s v="SS07"/>
    <x v="21"/>
    <s v="SS0707"/>
    <s v="Kaka"/>
    <x v="79"/>
    <m/>
    <x v="0"/>
    <x v="1"/>
    <x v="4"/>
    <m/>
    <x v="2"/>
    <s v="On-going"/>
    <n v="8425"/>
    <n v="1384"/>
    <n v="4173"/>
    <n v="4252"/>
    <n v="1105"/>
    <n v="1112"/>
    <n v="1387"/>
    <n v="1306"/>
    <n v="1447"/>
    <n v="1517"/>
    <n v="234"/>
    <n v="317"/>
    <n v="8359"/>
    <x v="34"/>
    <n v="66"/>
    <n v="16"/>
  </r>
  <r>
    <x v="6"/>
    <s v="SS07"/>
    <x v="22"/>
    <s v="SS0709"/>
    <s v="Melut"/>
    <x v="80"/>
    <m/>
    <x v="0"/>
    <x v="0"/>
    <x v="0"/>
    <m/>
    <x v="0"/>
    <s v="None"/>
    <n v="10012"/>
    <n v="1787"/>
    <n v="5823"/>
    <n v="4189"/>
    <n v="333"/>
    <n v="303"/>
    <n v="1074"/>
    <n v="662"/>
    <n v="2944"/>
    <n v="1952"/>
    <n v="1472"/>
    <n v="1272"/>
    <m/>
    <x v="0"/>
    <m/>
    <m/>
  </r>
  <r>
    <x v="6"/>
    <s v="SS07"/>
    <x v="22"/>
    <s v="SS0709"/>
    <s v="Melut"/>
    <x v="81"/>
    <m/>
    <x v="0"/>
    <x v="0"/>
    <x v="0"/>
    <m/>
    <x v="0"/>
    <s v="None"/>
    <n v="9875"/>
    <n v="1763"/>
    <n v="5743"/>
    <n v="4132"/>
    <n v="329"/>
    <n v="299"/>
    <n v="1060"/>
    <n v="653"/>
    <n v="2902"/>
    <n v="1926"/>
    <n v="1452"/>
    <n v="1254"/>
    <m/>
    <x v="0"/>
    <m/>
    <m/>
  </r>
  <r>
    <x v="6"/>
    <s v="SS07"/>
    <x v="22"/>
    <s v="SS0709"/>
    <s v="Galdora"/>
    <x v="82"/>
    <m/>
    <x v="0"/>
    <x v="0"/>
    <x v="0"/>
    <m/>
    <x v="0"/>
    <s v="None"/>
    <n v="4387"/>
    <n v="798"/>
    <n v="2551"/>
    <n v="1836"/>
    <n v="146"/>
    <n v="133"/>
    <n v="471"/>
    <n v="290"/>
    <n v="1289"/>
    <n v="856"/>
    <n v="645"/>
    <n v="557"/>
    <m/>
    <x v="0"/>
    <m/>
    <m/>
  </r>
  <r>
    <x v="6"/>
    <s v="SS07"/>
    <x v="22"/>
    <s v="SS0709"/>
    <s v="Paloch"/>
    <x v="83"/>
    <m/>
    <x v="0"/>
    <x v="0"/>
    <x v="0"/>
    <m/>
    <x v="0"/>
    <s v="None"/>
    <n v="2248"/>
    <n v="368"/>
    <n v="1307"/>
    <n v="941"/>
    <n v="75"/>
    <n v="68"/>
    <n v="241"/>
    <n v="149"/>
    <n v="661"/>
    <n v="439"/>
    <n v="330"/>
    <n v="285"/>
    <m/>
    <x v="0"/>
    <m/>
    <m/>
  </r>
  <r>
    <x v="6"/>
    <s v="SS07"/>
    <x v="23"/>
    <s v="SS0710"/>
    <s v="Panyiduay"/>
    <x v="84"/>
    <m/>
    <x v="0"/>
    <x v="0"/>
    <x v="0"/>
    <m/>
    <x v="0"/>
    <s v="None"/>
    <n v="1984"/>
    <n v="363"/>
    <n v="1051"/>
    <n v="933"/>
    <n v="191"/>
    <n v="160"/>
    <n v="450"/>
    <n v="358"/>
    <n v="341"/>
    <n v="345"/>
    <n v="69"/>
    <n v="70"/>
    <m/>
    <x v="0"/>
    <m/>
    <m/>
  </r>
  <r>
    <x v="6"/>
    <s v="SS07"/>
    <x v="24"/>
    <s v="SS0712"/>
    <s v="Ulang"/>
    <x v="85"/>
    <s v="Ulang center"/>
    <x v="0"/>
    <x v="1"/>
    <x v="2"/>
    <m/>
    <x v="3"/>
    <s v="On-going"/>
    <n v="18966"/>
    <n v="3161"/>
    <n v="9712"/>
    <n v="9254"/>
    <n v="1733"/>
    <n v="1726"/>
    <n v="3679"/>
    <n v="3460"/>
    <n v="3623"/>
    <n v="3186"/>
    <n v="677"/>
    <n v="882"/>
    <m/>
    <x v="0"/>
    <m/>
    <m/>
  </r>
  <r>
    <x v="7"/>
    <s v="SS08"/>
    <x v="25"/>
    <s v="SS0802"/>
    <s v="Akon"/>
    <x v="86"/>
    <m/>
    <x v="0"/>
    <x v="0"/>
    <x v="0"/>
    <m/>
    <x v="0"/>
    <s v="None"/>
    <n v="1002"/>
    <n v="413"/>
    <n v="551"/>
    <n v="451"/>
    <n v="81"/>
    <n v="80"/>
    <n v="214"/>
    <n v="195"/>
    <n v="210"/>
    <n v="153"/>
    <n v="46"/>
    <n v="23"/>
    <m/>
    <x v="0"/>
    <m/>
    <m/>
  </r>
  <r>
    <x v="7"/>
    <s v="SS08"/>
    <x v="25"/>
    <s v="SS0802"/>
    <s v="Gogrial"/>
    <x v="87"/>
    <m/>
    <x v="0"/>
    <x v="0"/>
    <x v="0"/>
    <m/>
    <x v="0"/>
    <s v="None"/>
    <n v="984"/>
    <n v="193"/>
    <n v="541"/>
    <n v="443"/>
    <n v="80"/>
    <n v="79"/>
    <n v="209"/>
    <n v="191"/>
    <n v="207"/>
    <n v="151"/>
    <n v="45"/>
    <n v="22"/>
    <m/>
    <x v="0"/>
    <m/>
    <m/>
  </r>
  <r>
    <x v="7"/>
    <s v="SS08"/>
    <x v="25"/>
    <s v="SS0802"/>
    <s v="Alek West"/>
    <x v="88"/>
    <m/>
    <x v="0"/>
    <x v="0"/>
    <x v="0"/>
    <m/>
    <x v="0"/>
    <s v="None"/>
    <n v="103"/>
    <n v="49"/>
    <n v="57"/>
    <n v="46"/>
    <n v="8"/>
    <n v="8"/>
    <n v="22"/>
    <n v="20"/>
    <n v="22"/>
    <n v="16"/>
    <n v="5"/>
    <n v="2"/>
    <m/>
    <x v="0"/>
    <m/>
    <m/>
  </r>
  <r>
    <x v="7"/>
    <s v="SS08"/>
    <x v="26"/>
    <s v="SS0803"/>
    <s v="Paweng"/>
    <x v="89"/>
    <m/>
    <x v="0"/>
    <x v="0"/>
    <x v="0"/>
    <m/>
    <x v="0"/>
    <s v="None"/>
    <n v="192"/>
    <n v="37"/>
    <n v="94"/>
    <n v="98"/>
    <n v="15"/>
    <n v="16"/>
    <n v="35"/>
    <n v="33"/>
    <n v="35"/>
    <n v="36"/>
    <n v="9"/>
    <n v="13"/>
    <m/>
    <x v="0"/>
    <m/>
    <m/>
  </r>
  <r>
    <x v="7"/>
    <s v="SS08"/>
    <x v="27"/>
    <s v="SS0806"/>
    <s v="Wunrok"/>
    <x v="90"/>
    <s v="Wunrok (Abein Dau)"/>
    <x v="0"/>
    <x v="0"/>
    <x v="0"/>
    <m/>
    <x v="2"/>
    <s v="Completed"/>
    <n v="5795"/>
    <n v="1159"/>
    <n v="2749"/>
    <n v="3046"/>
    <n v="505"/>
    <n v="632"/>
    <n v="1145"/>
    <n v="1141"/>
    <n v="974"/>
    <n v="1130"/>
    <n v="125"/>
    <n v="143"/>
    <m/>
    <x v="0"/>
    <m/>
    <m/>
  </r>
  <r>
    <x v="7"/>
    <s v="SS08"/>
    <x v="27"/>
    <s v="SS0806"/>
    <s v="Aweng"/>
    <x v="91"/>
    <s v="Aweng IDP site"/>
    <x v="0"/>
    <x v="0"/>
    <x v="0"/>
    <m/>
    <x v="2"/>
    <s v="Completed"/>
    <n v="3653"/>
    <n v="741"/>
    <n v="1733"/>
    <n v="1920"/>
    <n v="318"/>
    <n v="398"/>
    <n v="722"/>
    <n v="720"/>
    <n v="614"/>
    <n v="712"/>
    <n v="79"/>
    <n v="90"/>
    <n v="68"/>
    <x v="35"/>
    <m/>
    <m/>
  </r>
  <r>
    <x v="7"/>
    <s v="SS08"/>
    <x v="27"/>
    <s v="SS0806"/>
    <s v="Turalei"/>
    <x v="92"/>
    <s v="Majak Aher IDP site"/>
    <x v="0"/>
    <x v="0"/>
    <x v="0"/>
    <m/>
    <x v="2"/>
    <s v="Completed"/>
    <n v="9087"/>
    <n v="1829"/>
    <n v="4311"/>
    <n v="4776"/>
    <n v="791"/>
    <n v="990"/>
    <n v="1797"/>
    <n v="1790"/>
    <n v="1527"/>
    <n v="1772"/>
    <n v="196"/>
    <n v="224"/>
    <n v="87"/>
    <x v="36"/>
    <m/>
    <m/>
  </r>
  <r>
    <x v="7"/>
    <s v="SS08"/>
    <x v="27"/>
    <s v="SS0806"/>
    <s v="Aweng"/>
    <x v="93"/>
    <s v="Majok Noon IDPs site "/>
    <x v="0"/>
    <x v="0"/>
    <x v="0"/>
    <m/>
    <x v="2"/>
    <s v="Completed"/>
    <n v="5506"/>
    <n v="1110"/>
    <n v="2612"/>
    <n v="2894"/>
    <n v="480"/>
    <n v="600"/>
    <n v="1088"/>
    <n v="1085"/>
    <n v="925"/>
    <n v="1074"/>
    <n v="119"/>
    <n v="135"/>
    <n v="91"/>
    <x v="37"/>
    <m/>
    <m/>
  </r>
  <r>
    <x v="7"/>
    <s v="SS08"/>
    <x v="27"/>
    <s v="SS0806"/>
    <s v="Wunrok"/>
    <x v="94"/>
    <s v="Mayen Abun IDP site"/>
    <x v="0"/>
    <x v="0"/>
    <x v="0"/>
    <m/>
    <x v="2"/>
    <s v="Completed"/>
    <n v="15153"/>
    <n v="3037"/>
    <n v="7189"/>
    <n v="7964"/>
    <n v="1320"/>
    <n v="1652"/>
    <n v="2996"/>
    <n v="2984"/>
    <n v="2546"/>
    <n v="2955"/>
    <n v="327"/>
    <n v="373"/>
    <n v="58"/>
    <x v="38"/>
    <m/>
    <m/>
  </r>
  <r>
    <x v="7"/>
    <s v="SS08"/>
    <x v="27"/>
    <s v="SS0806"/>
    <s v="Turalei"/>
    <x v="95"/>
    <s v="Nyindeng Ayuel IDP site"/>
    <x v="0"/>
    <x v="0"/>
    <x v="0"/>
    <m/>
    <x v="2"/>
    <s v="Completed"/>
    <n v="26723"/>
    <n v="5353"/>
    <n v="12677"/>
    <n v="14046"/>
    <n v="2328"/>
    <n v="2913"/>
    <n v="5283"/>
    <n v="5265"/>
    <n v="4489"/>
    <n v="5211"/>
    <n v="577"/>
    <n v="657"/>
    <n v="63"/>
    <x v="1"/>
    <m/>
    <m/>
  </r>
  <r>
    <x v="7"/>
    <s v="SS08"/>
    <x v="27"/>
    <s v="SS0806"/>
    <s v="Turalei"/>
    <x v="96"/>
    <m/>
    <x v="0"/>
    <x v="0"/>
    <x v="0"/>
    <m/>
    <x v="0"/>
    <s v="None"/>
    <n v="196"/>
    <n v="35"/>
    <n v="93"/>
    <n v="103"/>
    <n v="17"/>
    <n v="21"/>
    <n v="39"/>
    <n v="39"/>
    <n v="33"/>
    <n v="38"/>
    <n v="4"/>
    <n v="5"/>
    <m/>
    <x v="0"/>
    <m/>
    <m/>
  </r>
  <r>
    <x v="7"/>
    <s v="SS08"/>
    <x v="27"/>
    <s v="SS0806"/>
    <s v="Akoc"/>
    <x v="97"/>
    <m/>
    <x v="0"/>
    <x v="0"/>
    <x v="0"/>
    <m/>
    <x v="0"/>
    <s v="None"/>
    <n v="1347"/>
    <n v="719"/>
    <n v="639"/>
    <n v="708"/>
    <n v="117"/>
    <n v="147"/>
    <n v="267"/>
    <n v="265"/>
    <n v="226"/>
    <n v="263"/>
    <n v="29"/>
    <n v="33"/>
    <m/>
    <x v="0"/>
    <m/>
    <m/>
  </r>
  <r>
    <x v="8"/>
    <s v="SS09"/>
    <x v="28"/>
    <s v="SS0901"/>
    <s v="Marial Bai"/>
    <x v="98"/>
    <s v="Marial Bai settlement"/>
    <x v="0"/>
    <x v="0"/>
    <x v="0"/>
    <m/>
    <x v="0"/>
    <s v="Completed"/>
    <n v="14631"/>
    <n v="1624"/>
    <n v="7444"/>
    <n v="7187"/>
    <n v="2127"/>
    <n v="2054"/>
    <n v="2458"/>
    <n v="2228"/>
    <n v="2347"/>
    <n v="2408"/>
    <n v="512"/>
    <n v="497"/>
    <m/>
    <x v="0"/>
    <m/>
    <m/>
  </r>
  <r>
    <x v="8"/>
    <s v="SS09"/>
    <x v="28"/>
    <s v="SS0901"/>
    <s v="Rocrocdong"/>
    <x v="99"/>
    <s v="Rocrocdong settlement"/>
    <x v="0"/>
    <x v="0"/>
    <x v="0"/>
    <m/>
    <x v="0"/>
    <s v="Completed"/>
    <n v="9185"/>
    <n v="1200"/>
    <n v="4532"/>
    <n v="4653"/>
    <n v="1125"/>
    <n v="1162"/>
    <n v="1655"/>
    <n v="1635"/>
    <n v="1311"/>
    <n v="1310"/>
    <n v="441"/>
    <n v="546"/>
    <m/>
    <x v="0"/>
    <m/>
    <m/>
  </r>
  <r>
    <x v="8"/>
    <s v="SS09"/>
    <x v="29"/>
    <s v="SS0902"/>
    <s v="Ringi"/>
    <x v="100"/>
    <s v="Boro-medina settlement"/>
    <x v="0"/>
    <x v="0"/>
    <x v="0"/>
    <m/>
    <x v="0"/>
    <s v="None"/>
    <n v="4567"/>
    <n v="861"/>
    <n v="2245"/>
    <n v="2322"/>
    <n v="618"/>
    <n v="630"/>
    <n v="726"/>
    <n v="709"/>
    <n v="820"/>
    <n v="886"/>
    <n v="81"/>
    <n v="97"/>
    <n v="2825"/>
    <x v="39"/>
    <m/>
    <m/>
  </r>
  <r>
    <x v="8"/>
    <s v="SS09"/>
    <x v="30"/>
    <s v="SS0903"/>
    <s v="Wau South"/>
    <x v="101"/>
    <s v="Hai Masna collective center"/>
    <x v="1"/>
    <x v="1"/>
    <x v="5"/>
    <m/>
    <x v="1"/>
    <s v="On-going"/>
    <n v="2996"/>
    <n v="736"/>
    <n v="1402"/>
    <n v="1594"/>
    <n v="177"/>
    <n v="257"/>
    <n v="518"/>
    <n v="550"/>
    <n v="545"/>
    <n v="686"/>
    <n v="162"/>
    <n v="101"/>
    <m/>
    <x v="0"/>
    <m/>
    <m/>
  </r>
  <r>
    <x v="8"/>
    <s v="SS09"/>
    <x v="30"/>
    <s v="SS0903"/>
    <s v="Wau North"/>
    <x v="102"/>
    <s v="Naivasha IDP site"/>
    <x v="2"/>
    <x v="1"/>
    <x v="5"/>
    <m/>
    <x v="1"/>
    <s v="On-going"/>
    <n v="7000"/>
    <n v="1726"/>
    <n v="3277"/>
    <n v="3723"/>
    <n v="413"/>
    <n v="601"/>
    <n v="1211"/>
    <n v="1285"/>
    <n v="1274"/>
    <n v="1602"/>
    <n v="379"/>
    <n v="235"/>
    <m/>
    <x v="0"/>
    <m/>
    <m/>
  </r>
  <r>
    <x v="9"/>
    <s v="SS10"/>
    <x v="31"/>
    <s v="SS1001"/>
    <s v="Bagidi Centre"/>
    <x v="103"/>
    <m/>
    <x v="0"/>
    <x v="0"/>
    <x v="0"/>
    <m/>
    <x v="0"/>
    <s v="None"/>
    <n v="290"/>
    <n v="58"/>
    <n v="101"/>
    <n v="189"/>
    <n v="20"/>
    <n v="39"/>
    <n v="34"/>
    <n v="56"/>
    <n v="44"/>
    <n v="86"/>
    <n v="3"/>
    <n v="7"/>
    <m/>
    <x v="0"/>
    <m/>
    <m/>
  </r>
  <r>
    <x v="9"/>
    <s v="SS10"/>
    <x v="31"/>
    <s v="SS1001"/>
    <s v="Ezo"/>
    <x v="104"/>
    <m/>
    <x v="0"/>
    <x v="0"/>
    <x v="0"/>
    <m/>
    <x v="0"/>
    <s v="None"/>
    <n v="135"/>
    <n v="27"/>
    <n v="47"/>
    <n v="88"/>
    <n v="9"/>
    <n v="18"/>
    <n v="16"/>
    <n v="26"/>
    <n v="21"/>
    <n v="40"/>
    <n v="1"/>
    <n v="3"/>
    <m/>
    <x v="0"/>
    <m/>
    <m/>
  </r>
  <r>
    <x v="9"/>
    <s v="SS10"/>
    <x v="31"/>
    <s v="SS1001"/>
    <s v="Ezo"/>
    <x v="105"/>
    <m/>
    <x v="0"/>
    <x v="0"/>
    <x v="0"/>
    <m/>
    <x v="0"/>
    <s v="None"/>
    <n v="190"/>
    <n v="28"/>
    <n v="66"/>
    <n v="124"/>
    <n v="13"/>
    <n v="26"/>
    <n v="22"/>
    <n v="37"/>
    <n v="29"/>
    <n v="57"/>
    <n v="2"/>
    <n v="5"/>
    <m/>
    <x v="0"/>
    <m/>
    <m/>
  </r>
  <r>
    <x v="9"/>
    <s v="SS10"/>
    <x v="31"/>
    <s v="SS1001"/>
    <s v="Ezo"/>
    <x v="106"/>
    <m/>
    <x v="0"/>
    <x v="0"/>
    <x v="0"/>
    <m/>
    <x v="0"/>
    <s v="None"/>
    <n v="105"/>
    <n v="21"/>
    <n v="37"/>
    <n v="68"/>
    <n v="7"/>
    <n v="14"/>
    <n v="12"/>
    <n v="20"/>
    <n v="16"/>
    <n v="31"/>
    <n v="1"/>
    <n v="3"/>
    <m/>
    <x v="0"/>
    <m/>
    <m/>
  </r>
  <r>
    <x v="9"/>
    <s v="SS10"/>
    <x v="31"/>
    <s v="SS1001"/>
    <s v="Ezo"/>
    <x v="107"/>
    <m/>
    <x v="0"/>
    <x v="0"/>
    <x v="0"/>
    <m/>
    <x v="0"/>
    <s v="None"/>
    <n v="170"/>
    <n v="34"/>
    <n v="60"/>
    <n v="110"/>
    <n v="12"/>
    <n v="23"/>
    <n v="20"/>
    <n v="33"/>
    <n v="26"/>
    <n v="50"/>
    <n v="2"/>
    <n v="4"/>
    <m/>
    <x v="0"/>
    <m/>
    <m/>
  </r>
  <r>
    <x v="9"/>
    <s v="SS10"/>
    <x v="32"/>
    <s v="SS1007"/>
    <s v="Duma"/>
    <x v="108"/>
    <m/>
    <x v="0"/>
    <x v="0"/>
    <x v="0"/>
    <m/>
    <x v="0"/>
    <s v="None"/>
    <n v="1757"/>
    <n v="751"/>
    <n v="615"/>
    <n v="1142"/>
    <n v="124"/>
    <n v="236"/>
    <n v="206"/>
    <n v="339"/>
    <n v="269"/>
    <n v="522"/>
    <n v="16"/>
    <n v="45"/>
    <m/>
    <x v="0"/>
    <m/>
    <m/>
  </r>
  <r>
    <x v="9"/>
    <s v="SS10"/>
    <x v="32"/>
    <s v="SS1007"/>
    <s v="Nagero"/>
    <x v="109"/>
    <m/>
    <x v="0"/>
    <x v="0"/>
    <x v="0"/>
    <m/>
    <x v="0"/>
    <s v="None"/>
    <n v="1753"/>
    <n v="738"/>
    <n v="614"/>
    <n v="1139"/>
    <n v="124"/>
    <n v="235"/>
    <n v="206"/>
    <n v="338"/>
    <n v="269"/>
    <n v="521"/>
    <n v="16"/>
    <n v="45"/>
    <m/>
    <x v="0"/>
    <m/>
    <m/>
  </r>
  <r>
    <x v="9"/>
    <s v="SS10"/>
    <x v="33"/>
    <s v="SS1009"/>
    <s v="Tambura"/>
    <x v="110"/>
    <m/>
    <x v="0"/>
    <x v="0"/>
    <x v="0"/>
    <m/>
    <x v="0"/>
    <s v="None"/>
    <n v="1053"/>
    <n v="230"/>
    <n v="433"/>
    <n v="620"/>
    <n v="87"/>
    <n v="128"/>
    <n v="145"/>
    <n v="184"/>
    <n v="190"/>
    <n v="284"/>
    <n v="11"/>
    <n v="24"/>
    <m/>
    <x v="0"/>
    <m/>
    <m/>
  </r>
  <r>
    <x v="9"/>
    <s v="SS10"/>
    <x v="33"/>
    <s v="SS1009"/>
    <s v="Tambura"/>
    <x v="111"/>
    <m/>
    <x v="0"/>
    <x v="0"/>
    <x v="0"/>
    <m/>
    <x v="0"/>
    <s v="None"/>
    <n v="460"/>
    <n v="1764"/>
    <n v="170"/>
    <n v="1024"/>
    <n v="34"/>
    <n v="212"/>
    <n v="57"/>
    <n v="304"/>
    <n v="74"/>
    <n v="468"/>
    <n v="4"/>
    <n v="40"/>
    <m/>
    <x v="0"/>
    <m/>
    <m/>
  </r>
  <r>
    <x v="9"/>
    <s v="SS10"/>
    <x v="33"/>
    <s v="SS1009"/>
    <s v="Tambura"/>
    <x v="112"/>
    <m/>
    <x v="0"/>
    <x v="0"/>
    <x v="0"/>
    <m/>
    <x v="0"/>
    <s v="None"/>
    <n v="3747"/>
    <n v="884"/>
    <n v="1759"/>
    <n v="1988"/>
    <n v="355"/>
    <n v="411"/>
    <n v="589"/>
    <n v="590"/>
    <n v="771"/>
    <n v="909"/>
    <n v="45"/>
    <n v="78"/>
    <m/>
    <x v="0"/>
    <m/>
    <m/>
  </r>
  <r>
    <x v="9"/>
    <s v="SS10"/>
    <x v="33"/>
    <s v="SS1009"/>
    <s v="Tambura"/>
    <x v="113"/>
    <m/>
    <x v="0"/>
    <x v="0"/>
    <x v="0"/>
    <m/>
    <x v="0"/>
    <s v="None"/>
    <n v="230"/>
    <n v="1764"/>
    <n v="664"/>
    <n v="1100"/>
    <n v="134"/>
    <n v="227"/>
    <n v="222"/>
    <n v="326"/>
    <n v="291"/>
    <n v="503"/>
    <n v="17"/>
    <n v="43"/>
    <m/>
    <x v="0"/>
    <m/>
    <m/>
  </r>
  <r>
    <x v="9"/>
    <s v="SS10"/>
    <x v="33"/>
    <s v="SS1009"/>
    <s v="Source Yubu"/>
    <x v="114"/>
    <m/>
    <x v="0"/>
    <x v="0"/>
    <x v="0"/>
    <m/>
    <x v="0"/>
    <s v="None"/>
    <n v="164"/>
    <n v="768"/>
    <n v="230"/>
    <n v="538"/>
    <n v="46"/>
    <n v="111"/>
    <n v="77"/>
    <n v="160"/>
    <n v="101"/>
    <n v="246"/>
    <n v="6"/>
    <n v="21"/>
    <m/>
    <x v="0"/>
    <m/>
    <m/>
  </r>
  <r>
    <x v="9"/>
    <s v="SS10"/>
    <x v="33"/>
    <s v="SS1009"/>
    <s v="Source Yubu"/>
    <x v="115"/>
    <m/>
    <x v="0"/>
    <x v="0"/>
    <x v="0"/>
    <m/>
    <x v="0"/>
    <s v="None"/>
    <n v="365"/>
    <n v="1990"/>
    <n v="700"/>
    <n v="1290"/>
    <n v="141"/>
    <n v="266"/>
    <n v="234"/>
    <n v="383"/>
    <n v="307"/>
    <n v="590"/>
    <n v="18"/>
    <n v="51"/>
    <m/>
    <x v="0"/>
    <m/>
    <m/>
  </r>
  <r>
    <x v="9"/>
    <s v="SS10"/>
    <x v="33"/>
    <s v="SS1009"/>
    <s v="Tambura"/>
    <x v="116"/>
    <m/>
    <x v="0"/>
    <x v="0"/>
    <x v="0"/>
    <m/>
    <x v="0"/>
    <s v="None"/>
    <n v="1397"/>
    <n v="433"/>
    <n v="644"/>
    <n v="753"/>
    <n v="130"/>
    <n v="156"/>
    <n v="216"/>
    <n v="223"/>
    <n v="282"/>
    <n v="344"/>
    <n v="16"/>
    <n v="30"/>
    <m/>
    <x v="0"/>
    <m/>
    <m/>
  </r>
  <r>
    <x v="9"/>
    <s v="SS10"/>
    <x v="33"/>
    <s v="SS1009"/>
    <s v="Tambura"/>
    <x v="117"/>
    <s v="UNMISS Tambura"/>
    <x v="0"/>
    <x v="0"/>
    <x v="0"/>
    <m/>
    <x v="0"/>
    <s v="None"/>
    <n v="10091"/>
    <n v="2988"/>
    <n v="3980"/>
    <n v="6111"/>
    <n v="802"/>
    <n v="1262"/>
    <n v="1333"/>
    <n v="1813"/>
    <n v="1744"/>
    <n v="2795"/>
    <n v="101"/>
    <n v="240"/>
    <m/>
    <x v="0"/>
    <m/>
    <m/>
  </r>
  <r>
    <x v="10"/>
    <m/>
    <x v="34"/>
    <m/>
    <s v="Abyei town"/>
    <x v="118"/>
    <s v="Abyei Transit Center"/>
    <x v="3"/>
    <x v="1"/>
    <x v="2"/>
    <s v="HCO"/>
    <x v="1"/>
    <s v="On-going"/>
    <m/>
    <m/>
    <m/>
    <m/>
    <m/>
    <m/>
    <m/>
    <m/>
    <m/>
    <m/>
    <m/>
    <m/>
    <m/>
    <x v="0"/>
    <m/>
    <m/>
  </r>
  <r>
    <x v="5"/>
    <m/>
    <x v="14"/>
    <m/>
    <s v="Adok"/>
    <x v="119"/>
    <m/>
    <x v="3"/>
    <x v="1"/>
    <x v="6"/>
    <s v="IOM"/>
    <x v="1"/>
    <s v="On-going"/>
    <m/>
    <m/>
    <m/>
    <m/>
    <m/>
    <m/>
    <m/>
    <m/>
    <m/>
    <m/>
    <m/>
    <m/>
    <m/>
    <x v="0"/>
    <m/>
    <m/>
  </r>
  <r>
    <x v="6"/>
    <m/>
    <x v="21"/>
    <m/>
    <s v="Malakal Town"/>
    <x v="120"/>
    <s v="Bulukat Transit Center"/>
    <x v="3"/>
    <x v="1"/>
    <x v="4"/>
    <s v="UNHCR"/>
    <x v="1"/>
    <s v="On-going"/>
    <m/>
    <m/>
    <m/>
    <m/>
    <m/>
    <m/>
    <m/>
    <m/>
    <m/>
    <m/>
    <m/>
    <m/>
    <m/>
    <x v="0"/>
    <m/>
    <m/>
  </r>
  <r>
    <x v="5"/>
    <m/>
    <x v="35"/>
    <m/>
    <s v="Budang"/>
    <x v="121"/>
    <s v="Rotriak Transit Center"/>
    <x v="3"/>
    <x v="1"/>
    <x v="6"/>
    <s v="IOM"/>
    <x v="1"/>
    <s v="On-going"/>
    <m/>
    <m/>
    <m/>
    <m/>
    <m/>
    <m/>
    <m/>
    <m/>
    <m/>
    <m/>
    <m/>
    <m/>
    <m/>
    <x v="0"/>
    <m/>
    <m/>
  </r>
  <r>
    <x v="6"/>
    <m/>
    <x v="36"/>
    <m/>
    <s v="Kurdit"/>
    <x v="122"/>
    <s v="Old Transit Center (inside and outside the center)"/>
    <x v="3"/>
    <x v="1"/>
    <x v="2"/>
    <s v="ACTED"/>
    <x v="1"/>
    <s v="On-going"/>
    <m/>
    <m/>
    <m/>
    <m/>
    <m/>
    <m/>
    <m/>
    <m/>
    <m/>
    <m/>
    <m/>
    <m/>
    <m/>
    <x v="0"/>
    <m/>
    <m/>
  </r>
  <r>
    <x v="6"/>
    <m/>
    <x v="36"/>
    <m/>
    <s v="Kurdit"/>
    <x v="123"/>
    <s v="Transit Center Extension"/>
    <x v="3"/>
    <x v="1"/>
    <x v="2"/>
    <s v="ACTED"/>
    <x v="1"/>
    <s v="On-going"/>
    <m/>
    <m/>
    <m/>
    <m/>
    <m/>
    <m/>
    <m/>
    <m/>
    <m/>
    <m/>
    <m/>
    <m/>
    <m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3D6FE-004D-42BB-8445-FB72A2C59FB1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8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0">
        <item m="1" x="5"/>
        <item x="1"/>
        <item x="2"/>
        <item m="1" x="8"/>
        <item m="1" x="4"/>
        <item x="0"/>
        <item m="1" x="7"/>
        <item m="1" x="6"/>
        <item x="3"/>
        <item t="default"/>
      </items>
    </pivotField>
    <pivotField axis="axisPage" multipleItemSelectionAllowed="1" showAll="0">
      <items count="7">
        <item h="1" x="0"/>
        <item m="1" x="3"/>
        <item m="1" x="5"/>
        <item x="1"/>
        <item m="1" x="4"/>
        <item h="1" m="1" x="2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7"/>
  </rowFields>
  <rowItems count="5">
    <i>
      <x v="1"/>
    </i>
    <i>
      <x v="2"/>
    </i>
    <i>
      <x v="5"/>
    </i>
    <i>
      <x v="8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8A446F-2EB4-4C20-A156-6C1F0ADDE5E2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19:I123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dataField="1" showAll="0" sortType="descending">
      <items count="10">
        <item m="1" x="5"/>
        <item x="1"/>
        <item x="2"/>
        <item m="1" x="8"/>
        <item m="1" x="4"/>
        <item x="0"/>
        <item m="1" x="7"/>
        <item x="3"/>
        <item m="1"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0"/>
        <item m="1" x="3"/>
        <item m="1" x="2"/>
        <item m="1" x="5"/>
        <item x="1"/>
        <item m="1" x="4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4">
    <i>
      <x/>
    </i>
    <i>
      <x v="2"/>
    </i>
    <i>
      <x v="3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C77D6-7826-4D91-9E93-BB1D3750440C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19:F124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10">
        <item m="1" x="5"/>
        <item x="1"/>
        <item x="2"/>
        <item m="1" x="8"/>
        <item m="1" x="4"/>
        <item x="0"/>
        <item m="1" x="7"/>
        <item x="3"/>
        <item m="1"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0"/>
        <item m="1" x="3"/>
        <item m="1" x="2"/>
        <item m="1" x="5"/>
        <item x="1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 v="2"/>
    </i>
    <i>
      <x v="5"/>
    </i>
    <i>
      <x v="1"/>
    </i>
    <i>
      <x v="7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3DD229-1C5D-4862-A830-E29139798556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CCM Agency">
  <location ref="J51:M59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3"/>
        <item x="4"/>
        <item x="5"/>
        <item x="0"/>
        <item x="1"/>
        <item x="2"/>
        <item m="1" x="7"/>
        <item m="1" x="8"/>
        <item x="6"/>
        <item t="default"/>
      </items>
    </pivotField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7">
    <format dxfId="362">
      <pivotArea grandRow="1" outline="0" collapsedLevelsAreSubtotals="1" fieldPosition="0"/>
    </format>
    <format dxfId="361">
      <pivotArea outline="0" collapsedLevelsAreSubtotals="1" fieldPosition="0"/>
    </format>
    <format dxfId="360">
      <pivotArea outline="0" collapsedLevelsAreSubtotals="1" fieldPosition="0"/>
    </format>
    <format dxfId="3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58">
      <pivotArea field="9" type="button" dataOnly="0" labelOnly="1" outline="0" axis="axisRow" fieldPosition="0"/>
    </format>
    <format dxfId="3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56">
      <pivotArea field="9" type="button" dataOnly="0" labelOnly="1" outline="0" axis="axisRow" fieldPosition="0"/>
    </format>
    <format dxfId="3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54">
      <pivotArea type="all" dataOnly="0" outline="0" fieldPosition="0"/>
    </format>
    <format dxfId="353">
      <pivotArea outline="0" collapsedLevelsAreSubtotals="1" fieldPosition="0"/>
    </format>
    <format dxfId="352">
      <pivotArea field="9" type="button" dataOnly="0" labelOnly="1" outline="0" axis="axisRow" fieldPosition="0"/>
    </format>
    <format dxfId="351">
      <pivotArea dataOnly="0" labelOnly="1" fieldPosition="0">
        <references count="1">
          <reference field="9" count="0"/>
        </references>
      </pivotArea>
    </format>
    <format dxfId="350">
      <pivotArea dataOnly="0" labelOnly="1" grandRow="1" outline="0" fieldPosition="0"/>
    </format>
    <format dxfId="3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field="9" type="button" dataOnly="0" labelOnly="1" outline="0" axis="axisRow" fieldPosition="0"/>
    </format>
    <format dxfId="345">
      <pivotArea dataOnly="0" labelOnly="1" fieldPosition="0">
        <references count="1">
          <reference field="9" count="0"/>
        </references>
      </pivotArea>
    </format>
    <format dxfId="344">
      <pivotArea dataOnly="0" labelOnly="1" grandRow="1" outline="0" fieldPosition="0"/>
    </format>
    <format dxfId="34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2">
      <pivotArea type="all" dataOnly="0" outline="0" fieldPosition="0"/>
    </format>
    <format dxfId="341">
      <pivotArea outline="0" collapsedLevelsAreSubtotals="1" fieldPosition="0"/>
    </format>
    <format dxfId="340">
      <pivotArea field="9" type="button" dataOnly="0" labelOnly="1" outline="0" axis="axisRow" fieldPosition="0"/>
    </format>
    <format dxfId="339">
      <pivotArea dataOnly="0" labelOnly="1" fieldPosition="0">
        <references count="1">
          <reference field="9" count="0"/>
        </references>
      </pivotArea>
    </format>
    <format dxfId="338">
      <pivotArea dataOnly="0" labelOnly="1" grandRow="1" outline="0" fieldPosition="0"/>
    </format>
    <format dxfId="3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36">
      <pivotArea outline="0" collapsedLevelsAreSubtotals="1" fieldPosition="0"/>
    </format>
    <format dxfId="33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3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33">
      <pivotArea type="all" dataOnly="0" outline="0" fieldPosition="0"/>
    </format>
    <format dxfId="332">
      <pivotArea outline="0" collapsedLevelsAreSubtotals="1" fieldPosition="0"/>
    </format>
    <format dxfId="331">
      <pivotArea field="9" type="button" dataOnly="0" labelOnly="1" outline="0" axis="axisRow" fieldPosition="0"/>
    </format>
    <format dxfId="330">
      <pivotArea dataOnly="0" labelOnly="1" fieldPosition="0">
        <references count="1">
          <reference field="9" count="0"/>
        </references>
      </pivotArea>
    </format>
    <format dxfId="329">
      <pivotArea dataOnly="0" labelOnly="1" grandRow="1" outline="0" fieldPosition="0"/>
    </format>
    <format dxfId="32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27">
      <pivotArea dataOnly="0" grandRow="1" axis="axisRow" fieldPosition="0"/>
    </format>
    <format dxfId="326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CC835E-4097-4BC0-AB39-FD969F377768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esponse type">
  <location ref="J39:M44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>
      <items count="7">
        <item x="0"/>
        <item x="1"/>
        <item m="1" x="5"/>
        <item m="1" x="4"/>
        <item m="1" x="3"/>
        <item m="1" x="2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402">
      <pivotArea grandRow="1" outline="0" collapsedLevelsAreSubtotals="1" fieldPosition="0"/>
    </format>
    <format dxfId="401">
      <pivotArea outline="0" collapsedLevelsAreSubtotals="1" fieldPosition="0"/>
    </format>
    <format dxfId="400">
      <pivotArea outline="0" collapsedLevelsAreSubtotals="1" fieldPosition="0"/>
    </format>
    <format dxfId="3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98">
      <pivotArea field="8" type="button" dataOnly="0" labelOnly="1" outline="0"/>
    </format>
    <format dxfId="3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96">
      <pivotArea field="8" type="button" dataOnly="0" labelOnly="1" outline="0"/>
    </format>
    <format dxfId="3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94">
      <pivotArea type="all" dataOnly="0" outline="0" fieldPosition="0"/>
    </format>
    <format dxfId="393">
      <pivotArea outline="0" collapsedLevelsAreSubtotals="1" fieldPosition="0"/>
    </format>
    <format dxfId="392">
      <pivotArea field="8" type="button" dataOnly="0" labelOnly="1" outline="0"/>
    </format>
    <format dxfId="391">
      <pivotArea dataOnly="0" labelOnly="1" grandRow="1" outline="0" fieldPosition="0"/>
    </format>
    <format dxfId="3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9">
      <pivotArea field="11" type="button" dataOnly="0" labelOnly="1" outline="0" axis="axisRow" fieldPosition="0"/>
    </format>
    <format dxfId="388">
      <pivotArea type="all" dataOnly="0" outline="0" fieldPosition="0"/>
    </format>
    <format dxfId="387">
      <pivotArea outline="0" collapsedLevelsAreSubtotals="1" fieldPosition="0"/>
    </format>
    <format dxfId="386">
      <pivotArea field="11" type="button" dataOnly="0" labelOnly="1" outline="0" axis="axisRow" fieldPosition="0"/>
    </format>
    <format dxfId="385">
      <pivotArea dataOnly="0" labelOnly="1" fieldPosition="0">
        <references count="1">
          <reference field="11" count="0"/>
        </references>
      </pivotArea>
    </format>
    <format dxfId="384">
      <pivotArea dataOnly="0" labelOnly="1" grandRow="1" outline="0" fieldPosition="0"/>
    </format>
    <format dxfId="3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2">
      <pivotArea type="all" dataOnly="0" outline="0" fieldPosition="0"/>
    </format>
    <format dxfId="381">
      <pivotArea outline="0" collapsedLevelsAreSubtotals="1" fieldPosition="0"/>
    </format>
    <format dxfId="380">
      <pivotArea field="11" type="button" dataOnly="0" labelOnly="1" outline="0" axis="axisRow" fieldPosition="0"/>
    </format>
    <format dxfId="379">
      <pivotArea dataOnly="0" labelOnly="1" fieldPosition="0">
        <references count="1">
          <reference field="11" count="0"/>
        </references>
      </pivotArea>
    </format>
    <format dxfId="378">
      <pivotArea dataOnly="0" labelOnly="1" grandRow="1" outline="0" fieldPosition="0"/>
    </format>
    <format dxfId="3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76">
      <pivotArea outline="0" collapsedLevelsAreSubtotals="1" fieldPosition="0"/>
    </format>
    <format dxfId="37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7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73">
      <pivotArea grandRow="1" outline="0" collapsedLevelsAreSubtotals="1" fieldPosition="0"/>
    </format>
    <format dxfId="372">
      <pivotArea dataOnly="0" labelOnly="1" grandRow="1" outline="0" fieldPosition="0"/>
    </format>
    <format dxfId="371">
      <pivotArea type="all" dataOnly="0" outline="0" fieldPosition="0"/>
    </format>
    <format dxfId="370">
      <pivotArea outline="0" collapsedLevelsAreSubtotals="1" fieldPosition="0"/>
    </format>
    <format dxfId="369">
      <pivotArea field="11" type="button" dataOnly="0" labelOnly="1" outline="0" axis="axisRow" fieldPosition="0"/>
    </format>
    <format dxfId="368">
      <pivotArea dataOnly="0" labelOnly="1" fieldPosition="0">
        <references count="1">
          <reference field="11" count="0"/>
        </references>
      </pivotArea>
    </format>
    <format dxfId="367">
      <pivotArea dataOnly="0" labelOnly="1" grandRow="1" outline="0" fieldPosition="0"/>
    </format>
    <format dxfId="36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65">
      <pivotArea dataOnly="0" grandRow="1" fieldPosition="0"/>
    </format>
    <format dxfId="364">
      <pivotArea dataOnly="0" grandRow="1" fieldPosition="0"/>
    </format>
    <format dxfId="363">
      <pivotArea dataOnly="0" fieldPosition="0">
        <references count="1">
          <reference field="11" count="2">
            <x v="1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F59AE-541D-4BBF-8018-0B781502571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 rowHeaderCaption="State">
  <location ref="J15:M27" firstHeaderRow="0" firstDataRow="1" firstDataCol="1"/>
  <pivotFields count="29">
    <pivotField axis="axisRow" showAll="0">
      <items count="16">
        <item x="0"/>
        <item x="2"/>
        <item x="3"/>
        <item m="1" x="13"/>
        <item x="5"/>
        <item x="6"/>
        <item x="7"/>
        <item x="8"/>
        <item x="9"/>
        <item m="1" x="14"/>
        <item x="1"/>
        <item m="1" x="12"/>
        <item x="4"/>
        <item x="10"/>
        <item m="1" x="1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0"/>
  </rowFields>
  <rowItems count="12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10"/>
    </i>
    <i>
      <x v="12"/>
    </i>
    <i>
      <x v="1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440">
      <pivotArea grandRow="1" outline="0" collapsedLevelsAreSubtotals="1" fieldPosition="0"/>
    </format>
    <format dxfId="439">
      <pivotArea collapsedLevelsAreSubtotals="1" fieldPosition="0">
        <references count="1">
          <reference field="0" count="0"/>
        </references>
      </pivotArea>
    </format>
    <format dxfId="438">
      <pivotArea outline="0" collapsedLevelsAreSubtotals="1" fieldPosition="0"/>
    </format>
    <format dxfId="4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6">
      <pivotArea field="0" type="button" dataOnly="0" labelOnly="1" outline="0" axis="axisRow" fieldPosition="0"/>
    </format>
    <format dxfId="4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4">
      <pivotArea field="0" type="button" dataOnly="0" labelOnly="1" outline="0" axis="axisRow" fieldPosition="0"/>
    </format>
    <format dxfId="4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2">
      <pivotArea type="all" dataOnly="0" outline="0" fieldPosition="0"/>
    </format>
    <format dxfId="431">
      <pivotArea outline="0" collapsedLevelsAreSubtotals="1" fieldPosition="0"/>
    </format>
    <format dxfId="430">
      <pivotArea field="0" type="button" dataOnly="0" labelOnly="1" outline="0" axis="axisRow" fieldPosition="0"/>
    </format>
    <format dxfId="429">
      <pivotArea dataOnly="0" labelOnly="1" fieldPosition="0">
        <references count="1">
          <reference field="0" count="0"/>
        </references>
      </pivotArea>
    </format>
    <format dxfId="428">
      <pivotArea dataOnly="0" labelOnly="1" grandRow="1" outline="0" fieldPosition="0"/>
    </format>
    <format dxfId="4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26">
      <pivotArea type="all" dataOnly="0" outline="0" fieldPosition="0"/>
    </format>
    <format dxfId="425">
      <pivotArea outline="0" collapsedLevelsAreSubtotals="1" fieldPosition="0"/>
    </format>
    <format dxfId="424">
      <pivotArea field="0" type="button" dataOnly="0" labelOnly="1" outline="0" axis="axisRow" fieldPosition="0"/>
    </format>
    <format dxfId="423">
      <pivotArea dataOnly="0" labelOnly="1" fieldPosition="0">
        <references count="1">
          <reference field="0" count="0"/>
        </references>
      </pivotArea>
    </format>
    <format dxfId="422">
      <pivotArea dataOnly="0" labelOnly="1" grandRow="1" outline="0" fieldPosition="0"/>
    </format>
    <format dxfId="42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20">
      <pivotArea type="all" dataOnly="0" outline="0" fieldPosition="0"/>
    </format>
    <format dxfId="419">
      <pivotArea outline="0" collapsedLevelsAreSubtotals="1" fieldPosition="0"/>
    </format>
    <format dxfId="418">
      <pivotArea field="0" type="button" dataOnly="0" labelOnly="1" outline="0" axis="axisRow" fieldPosition="0"/>
    </format>
    <format dxfId="417">
      <pivotArea dataOnly="0" labelOnly="1" fieldPosition="0">
        <references count="1">
          <reference field="0" count="0"/>
        </references>
      </pivotArea>
    </format>
    <format dxfId="416">
      <pivotArea dataOnly="0" labelOnly="1" grandRow="1" outline="0" fieldPosition="0"/>
    </format>
    <format dxfId="41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14">
      <pivotArea outline="0" collapsedLevelsAreSubtotals="1" fieldPosition="0"/>
    </format>
    <format dxfId="413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41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411">
      <pivotArea type="all" dataOnly="0" outline="0" fieldPosition="0"/>
    </format>
    <format dxfId="410">
      <pivotArea outline="0" collapsedLevelsAreSubtotals="1" fieldPosition="0"/>
    </format>
    <format dxfId="409">
      <pivotArea field="0" type="button" dataOnly="0" labelOnly="1" outline="0" axis="axisRow" fieldPosition="0"/>
    </format>
    <format dxfId="408">
      <pivotArea dataOnly="0" labelOnly="1" fieldPosition="0">
        <references count="1">
          <reference field="0" count="0"/>
        </references>
      </pivotArea>
    </format>
    <format dxfId="407">
      <pivotArea dataOnly="0" labelOnly="1" grandRow="1" outline="0" fieldPosition="0"/>
    </format>
    <format dxfId="40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05">
      <pivotArea grandRow="1" outline="0" collapsedLevelsAreSubtotals="1" fieldPosition="0"/>
    </format>
    <format dxfId="404">
      <pivotArea dataOnly="0" labelOnly="1" grandRow="1" outline="0" fieldPosition="0"/>
    </format>
    <format dxfId="403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2FCAE8-9E6A-4999-891D-D5B1AEB15391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D3:E7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7">
        <item h="1" x="0"/>
        <item m="1" x="3"/>
        <item m="1" x="2"/>
        <item m="1" x="5"/>
        <item x="1"/>
        <item m="1" x="4"/>
        <item t="default"/>
      </items>
    </pivotField>
    <pivotField showAll="0"/>
    <pivotField showAll="0"/>
    <pivotField axis="axisRow" showAll="0" sortType="descending">
      <items count="5">
        <item x="2"/>
        <item x="0"/>
        <item x="3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11"/>
  </rowFields>
  <rowItems count="4">
    <i>
      <x v="3"/>
    </i>
    <i>
      <x/>
    </i>
    <i>
      <x v="2"/>
    </i>
    <i t="grand">
      <x/>
    </i>
  </rowItems>
  <colItems count="1">
    <i/>
  </colItems>
  <pageFields count="1">
    <pageField fld="8" hier="-1"/>
  </pageFields>
  <dataFields count="1">
    <dataField name="Count of Site Managed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3D7BBD-E86B-4801-97D7-FBB5CD70EA7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8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0">
        <item m="1" x="5"/>
        <item x="1"/>
        <item x="2"/>
        <item m="1" x="8"/>
        <item m="1" x="4"/>
        <item x="0"/>
        <item m="1" x="7"/>
        <item m="1" x="6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dataField="1" multipleItemSelectionAllowed="1" showAll="0">
      <items count="7">
        <item h="1" x="0"/>
        <item m="1" x="3"/>
        <item m="1" x="2"/>
        <item m="1" x="5"/>
        <item x="1"/>
        <item m="1" x="4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7"/>
  </rowFields>
  <rowItems count="5">
    <i>
      <x v="2"/>
    </i>
    <i>
      <x v="5"/>
    </i>
    <i>
      <x v="1"/>
    </i>
    <i>
      <x v="8"/>
    </i>
    <i t="grand">
      <x/>
    </i>
  </rowItems>
  <colItems count="1">
    <i/>
  </colItems>
  <pageFields count="1">
    <pageField fld="8" hier="-1"/>
  </pageFields>
  <dataFields count="1">
    <dataField name="Count of Site Managed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C48487-F292-41ED-8F1D-94731BCFBD27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0:B37" firstHeaderRow="1" firstDataRow="1" firstDataCol="1" rowPageCount="1" colPageCount="1"/>
  <pivotFields count="29">
    <pivotField showAll="0"/>
    <pivotField showAll="0"/>
    <pivotField axis="axisRow" showAll="0">
      <items count="49">
        <item m="1" x="47"/>
        <item x="3"/>
        <item m="1" x="43"/>
        <item x="12"/>
        <item m="1" x="44"/>
        <item x="10"/>
        <item x="17"/>
        <item x="4"/>
        <item x="5"/>
        <item x="31"/>
        <item x="6"/>
        <item x="18"/>
        <item x="25"/>
        <item x="13"/>
        <item x="1"/>
        <item m="1" x="45"/>
        <item x="28"/>
        <item x="2"/>
        <item x="14"/>
        <item x="19"/>
        <item x="20"/>
        <item x="21"/>
        <item x="15"/>
        <item x="22"/>
        <item m="1" x="40"/>
        <item m="1" x="41"/>
        <item x="32"/>
        <item x="7"/>
        <item m="1" x="42"/>
        <item m="1" x="46"/>
        <item x="23"/>
        <item x="8"/>
        <item x="29"/>
        <item x="36"/>
        <item x="16"/>
        <item x="11"/>
        <item x="33"/>
        <item m="1" x="39"/>
        <item x="26"/>
        <item m="1" x="37"/>
        <item m="1" x="38"/>
        <item x="27"/>
        <item x="24"/>
        <item x="9"/>
        <item x="30"/>
        <item x="0"/>
        <item x="34"/>
        <item x="35"/>
        <item t="default"/>
      </items>
    </pivotField>
    <pivotField showAll="0"/>
    <pivotField showAll="0"/>
    <pivotField showAll="0"/>
    <pivotField showAll="0"/>
    <pivotField dataField="1" showAll="0"/>
    <pivotField axis="axisPage" multipleItemSelectionAllowed="1" showAll="0">
      <items count="7">
        <item h="1" x="0"/>
        <item m="1" x="3"/>
        <item m="1" x="5"/>
        <item x="1"/>
        <item m="1" x="4"/>
        <item h="1" m="1" x="2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2"/>
  </rowFields>
  <rowItems count="17">
    <i>
      <x v="1"/>
    </i>
    <i>
      <x v="10"/>
    </i>
    <i>
      <x v="11"/>
    </i>
    <i>
      <x v="13"/>
    </i>
    <i>
      <x v="14"/>
    </i>
    <i>
      <x v="18"/>
    </i>
    <i>
      <x v="19"/>
    </i>
    <i>
      <x v="21"/>
    </i>
    <i>
      <x v="22"/>
    </i>
    <i>
      <x v="33"/>
    </i>
    <i>
      <x v="34"/>
    </i>
    <i>
      <x v="42"/>
    </i>
    <i>
      <x v="43"/>
    </i>
    <i>
      <x v="44"/>
    </i>
    <i>
      <x v="46"/>
    </i>
    <i>
      <x v="47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AAADE5-628A-4A74-B84E-F50A9DECE771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1:B15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>
      <items count="7">
        <item h="1" x="0"/>
        <item m="1" x="3"/>
        <item m="1" x="5"/>
        <item x="1"/>
        <item m="1" x="4"/>
        <item h="1" m="1" x="2"/>
        <item t="default"/>
      </items>
    </pivotField>
    <pivotField showAll="0"/>
    <pivotField showAll="0"/>
    <pivotField axis="axisRow" showAll="0">
      <items count="5">
        <item x="2"/>
        <item x="0"/>
        <item x="3"/>
        <item x="1"/>
        <item t="default"/>
      </items>
    </pivotField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11"/>
  </rowFields>
  <rowItems count="4">
    <i>
      <x/>
    </i>
    <i>
      <x v="2"/>
    </i>
    <i>
      <x v="3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6DF644-6F67-403C-A473-5A0EB91AA85D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8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0">
        <item m="1" x="5"/>
        <item x="1"/>
        <item x="2"/>
        <item m="1" x="8"/>
        <item m="1" x="4"/>
        <item x="0"/>
        <item m="1" x="7"/>
        <item m="1" x="6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axis="axisPage" multipleItemSelectionAllowed="1" showAll="0">
      <items count="41">
        <item x="23"/>
        <item x="9"/>
        <item x="10"/>
        <item x="31"/>
        <item x="21"/>
        <item x="16"/>
        <item x="17"/>
        <item x="15"/>
        <item x="14"/>
        <item x="38"/>
        <item x="1"/>
        <item x="35"/>
        <item x="27"/>
        <item x="37"/>
        <item x="19"/>
        <item x="36"/>
        <item x="20"/>
        <item x="29"/>
        <item x="24"/>
        <item x="28"/>
        <item x="2"/>
        <item x="8"/>
        <item x="30"/>
        <item x="22"/>
        <item x="18"/>
        <item x="3"/>
        <item x="4"/>
        <item x="13"/>
        <item x="12"/>
        <item x="33"/>
        <item x="11"/>
        <item x="39"/>
        <item x="25"/>
        <item x="32"/>
        <item x="5"/>
        <item x="34"/>
        <item x="7"/>
        <item x="26"/>
        <item x="6"/>
        <item x="0"/>
        <item t="default"/>
      </items>
    </pivotField>
    <pivotField showAll="0"/>
    <pivotField showAll="0"/>
  </pivotFields>
  <rowFields count="1">
    <field x="7"/>
  </rowFields>
  <rowItems count="5">
    <i>
      <x v="1"/>
    </i>
    <i>
      <x v="2"/>
    </i>
    <i>
      <x v="5"/>
    </i>
    <i>
      <x v="8"/>
    </i>
    <i t="grand">
      <x/>
    </i>
  </rowItems>
  <colItems count="1">
    <i/>
  </colItems>
  <pageFields count="1">
    <pageField fld="26" hier="-1"/>
  </pageFields>
  <dataFields count="1">
    <dataField name="Count of Site Name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2845EB-2D6D-4CB9-8213-221DD8A260EE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Site typology">
  <location ref="J32:M37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0">
        <item x="1"/>
        <item x="2"/>
        <item m="1" x="8"/>
        <item x="0"/>
        <item m="1" x="7"/>
        <item m="1" x="6"/>
        <item m="1" x="4"/>
        <item m="1" x="5"/>
        <item x="3"/>
        <item t="default"/>
      </items>
    </pivotField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3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108">
      <pivotArea grandRow="1" outline="0" collapsedLevelsAreSubtotals="1" fieldPosition="0"/>
    </format>
    <format dxfId="107">
      <pivotArea outline="0" collapsedLevelsAreSubtotals="1" fieldPosition="0"/>
    </format>
    <format dxfId="106">
      <pivotArea outline="0" collapsedLevelsAreSubtotals="1" fieldPosition="0"/>
    </format>
    <format dxfId="10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4">
      <pivotArea field="7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7" type="button" dataOnly="0" labelOnly="1" outline="0" axis="axisRow" fieldPosition="0"/>
    </format>
    <format dxfId="1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0">
      <pivotArea type="all" dataOnly="0" outline="0" fieldPosition="0"/>
    </format>
    <format dxfId="99">
      <pivotArea outline="0" collapsedLevelsAreSubtotals="1" fieldPosition="0"/>
    </format>
    <format dxfId="98">
      <pivotArea field="7" type="button" dataOnly="0" labelOnly="1" outline="0" axis="axisRow" fieldPosition="0"/>
    </format>
    <format dxfId="97">
      <pivotArea dataOnly="0" labelOnly="1" fieldPosition="0">
        <references count="1">
          <reference field="7" count="0"/>
        </references>
      </pivotArea>
    </format>
    <format dxfId="96">
      <pivotArea dataOnly="0" labelOnly="1" grandRow="1" outline="0" fieldPosition="0"/>
    </format>
    <format dxfId="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7" type="button" dataOnly="0" labelOnly="1" outline="0" axis="axisRow" fieldPosition="0"/>
    </format>
    <format dxfId="91">
      <pivotArea dataOnly="0" labelOnly="1" fieldPosition="0">
        <references count="1">
          <reference field="7" count="0"/>
        </references>
      </pivotArea>
    </format>
    <format dxfId="90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field="7" type="button" dataOnly="0" labelOnly="1" outline="0" axis="axisRow" fieldPosition="0"/>
    </format>
    <format dxfId="85">
      <pivotArea dataOnly="0" labelOnly="1" fieldPosition="0">
        <references count="1">
          <reference field="7" count="0"/>
        </references>
      </pivotArea>
    </format>
    <format dxfId="84">
      <pivotArea dataOnly="0" labelOnly="1" grandRow="1" outline="0" fieldPosition="0"/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0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7" type="button" dataOnly="0" labelOnly="1" outline="0" axis="axisRow" fieldPosition="0"/>
    </format>
    <format dxfId="76">
      <pivotArea dataOnly="0" labelOnly="1" fieldPosition="0">
        <references count="1">
          <reference field="7" count="0"/>
        </references>
      </pivotArea>
    </format>
    <format dxfId="75">
      <pivotArea dataOnly="0" labelOnly="1" grandRow="1" outline="0" fieldPosition="0"/>
    </format>
    <format dxfId="7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3">
      <pivotArea grandRow="1" outline="0" collapsedLevelsAreSubtotals="1" fieldPosition="0"/>
    </format>
    <format dxfId="72">
      <pivotArea dataOnly="0" labelOnly="1" grandRow="1" outline="0" fieldPosition="0"/>
    </format>
    <format dxfId="71">
      <pivotArea dataOnly="0" grandRow="1" axis="axisRow" fieldPosition="0"/>
    </format>
    <format dxfId="70">
      <pivotArea dataOnly="0" grandRow="1" fieldPosition="0"/>
    </format>
    <format dxfId="69">
      <pivotArea dataOnly="0" fieldPosition="0">
        <references count="1"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2A1E31-6223-4497-9D94-1A52F6CAD47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IDP Sites">
  <location ref="A15:C140" firstHeaderRow="0" firstDataRow="1" firstDataCol="1"/>
  <pivotFields count="29">
    <pivotField showAll="0"/>
    <pivotField showAll="0"/>
    <pivotField showAll="0"/>
    <pivotField showAll="0"/>
    <pivotField showAll="0"/>
    <pivotField axis="axisRow" showAll="0">
      <items count="187">
        <item x="90"/>
        <item x="69"/>
        <item m="1" x="159"/>
        <item m="1" x="155"/>
        <item m="1" x="160"/>
        <item x="86"/>
        <item m="1" x="171"/>
        <item m="1" x="148"/>
        <item x="0"/>
        <item x="91"/>
        <item m="1" x="132"/>
        <item x="87"/>
        <item x="103"/>
        <item m="1" x="140"/>
        <item m="1" x="133"/>
        <item m="1" x="141"/>
        <item x="71"/>
        <item x="56"/>
        <item m="1" x="147"/>
        <item x="13"/>
        <item x="14"/>
        <item x="29"/>
        <item x="74"/>
        <item x="54"/>
        <item m="1" x="162"/>
        <item x="80"/>
        <item x="81"/>
        <item x="1"/>
        <item m="1" x="177"/>
        <item x="75"/>
        <item x="55"/>
        <item x="67"/>
        <item x="30"/>
        <item x="101"/>
        <item x="3"/>
        <item x="4"/>
        <item x="52"/>
        <item x="57"/>
        <item m="1" x="143"/>
        <item x="82"/>
        <item m="1" x="144"/>
        <item x="26"/>
        <item m="1" x="163"/>
        <item x="15"/>
        <item x="72"/>
        <item x="58"/>
        <item m="1" x="139"/>
        <item m="1" x="134"/>
        <item m="1" x="164"/>
        <item x="59"/>
        <item x="31"/>
        <item m="1" x="176"/>
        <item m="1" x="180"/>
        <item m="1" x="135"/>
        <item x="6"/>
        <item x="92"/>
        <item x="93"/>
        <item x="43"/>
        <item x="76"/>
        <item x="16"/>
        <item x="17"/>
        <item x="7"/>
        <item x="88"/>
        <item x="8"/>
        <item m="1" x="127"/>
        <item x="104"/>
        <item m="1" x="161"/>
        <item m="1" x="165"/>
        <item x="94"/>
        <item x="37"/>
        <item x="38"/>
        <item m="1" x="175"/>
        <item x="102"/>
        <item x="105"/>
        <item x="106"/>
        <item x="114"/>
        <item x="70"/>
        <item x="20"/>
        <item x="83"/>
        <item x="32"/>
        <item x="115"/>
        <item x="44"/>
        <item m="1" x="153"/>
        <item m="1" x="183"/>
        <item x="33"/>
        <item x="95"/>
        <item m="1" x="125"/>
        <item x="73"/>
        <item m="1" x="184"/>
        <item x="84"/>
        <item m="1" x="136"/>
        <item m="1" x="167"/>
        <item x="19"/>
        <item m="1" x="172"/>
        <item x="27"/>
        <item x="34"/>
        <item x="35"/>
        <item m="1" x="156"/>
        <item m="1" x="178"/>
        <item x="48"/>
        <item x="89"/>
        <item x="22"/>
        <item m="1" x="142"/>
        <item x="49"/>
        <item x="39"/>
        <item x="60"/>
        <item m="1" x="158"/>
        <item x="50"/>
        <item m="1" x="182"/>
        <item x="53"/>
        <item m="1" x="137"/>
        <item x="61"/>
        <item x="63"/>
        <item x="64"/>
        <item m="1" x="185"/>
        <item x="45"/>
        <item x="46"/>
        <item x="47"/>
        <item m="1" x="181"/>
        <item m="1" x="170"/>
        <item x="66"/>
        <item x="62"/>
        <item m="1" x="145"/>
        <item x="18"/>
        <item m="1" x="150"/>
        <item x="28"/>
        <item m="1" x="168"/>
        <item m="1" x="128"/>
        <item m="1" x="129"/>
        <item m="1" x="130"/>
        <item x="23"/>
        <item m="1" x="154"/>
        <item x="51"/>
        <item x="96"/>
        <item m="1" x="131"/>
        <item x="85"/>
        <item m="1" x="138"/>
        <item m="1" x="124"/>
        <item m="1" x="174"/>
        <item x="12"/>
        <item x="24"/>
        <item x="77"/>
        <item x="97"/>
        <item m="1" x="169"/>
        <item x="25"/>
        <item m="1" x="146"/>
        <item x="36"/>
        <item m="1" x="126"/>
        <item m="1" x="152"/>
        <item x="21"/>
        <item x="65"/>
        <item m="1" x="157"/>
        <item m="1" x="166"/>
        <item m="1" x="179"/>
        <item m="1" x="173"/>
        <item x="68"/>
        <item m="1" x="149"/>
        <item m="1" x="151"/>
        <item x="41"/>
        <item x="42"/>
        <item x="78"/>
        <item x="9"/>
        <item x="10"/>
        <item x="11"/>
        <item x="40"/>
        <item x="99"/>
        <item x="98"/>
        <item x="100"/>
        <item x="5"/>
        <item x="2"/>
        <item x="79"/>
        <item x="107"/>
        <item x="108"/>
        <item x="109"/>
        <item x="110"/>
        <item x="111"/>
        <item x="112"/>
        <item x="113"/>
        <item x="116"/>
        <item x="117"/>
        <item x="118"/>
        <item x="119"/>
        <item x="120"/>
        <item x="121"/>
        <item x="122"/>
        <item x="12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5"/>
  </rowFields>
  <rowItems count="125">
    <i>
      <x/>
    </i>
    <i>
      <x v="1"/>
    </i>
    <i>
      <x v="5"/>
    </i>
    <i>
      <x v="8"/>
    </i>
    <i>
      <x v="9"/>
    </i>
    <i>
      <x v="11"/>
    </i>
    <i>
      <x v="12"/>
    </i>
    <i>
      <x v="16"/>
    </i>
    <i>
      <x v="17"/>
    </i>
    <i>
      <x v="19"/>
    </i>
    <i>
      <x v="20"/>
    </i>
    <i>
      <x v="21"/>
    </i>
    <i>
      <x v="22"/>
    </i>
    <i>
      <x v="23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1"/>
    </i>
    <i>
      <x v="43"/>
    </i>
    <i>
      <x v="44"/>
    </i>
    <i>
      <x v="45"/>
    </i>
    <i>
      <x v="49"/>
    </i>
    <i>
      <x v="50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5"/>
    </i>
    <i>
      <x v="68"/>
    </i>
    <i>
      <x v="69"/>
    </i>
    <i>
      <x v="70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4"/>
    </i>
    <i>
      <x v="85"/>
    </i>
    <i>
      <x v="87"/>
    </i>
    <i>
      <x v="89"/>
    </i>
    <i>
      <x v="92"/>
    </i>
    <i>
      <x v="94"/>
    </i>
    <i>
      <x v="95"/>
    </i>
    <i>
      <x v="96"/>
    </i>
    <i>
      <x v="99"/>
    </i>
    <i>
      <x v="100"/>
    </i>
    <i>
      <x v="101"/>
    </i>
    <i>
      <x v="103"/>
    </i>
    <i>
      <x v="104"/>
    </i>
    <i>
      <x v="105"/>
    </i>
    <i>
      <x v="107"/>
    </i>
    <i>
      <x v="109"/>
    </i>
    <i>
      <x v="111"/>
    </i>
    <i>
      <x v="112"/>
    </i>
    <i>
      <x v="113"/>
    </i>
    <i>
      <x v="115"/>
    </i>
    <i>
      <x v="116"/>
    </i>
    <i>
      <x v="117"/>
    </i>
    <i>
      <x v="120"/>
    </i>
    <i>
      <x v="121"/>
    </i>
    <i>
      <x v="123"/>
    </i>
    <i>
      <x v="125"/>
    </i>
    <i>
      <x v="130"/>
    </i>
    <i>
      <x v="132"/>
    </i>
    <i>
      <x v="133"/>
    </i>
    <i>
      <x v="135"/>
    </i>
    <i>
      <x v="139"/>
    </i>
    <i>
      <x v="140"/>
    </i>
    <i>
      <x v="141"/>
    </i>
    <i>
      <x v="142"/>
    </i>
    <i>
      <x v="144"/>
    </i>
    <i>
      <x v="146"/>
    </i>
    <i>
      <x v="149"/>
    </i>
    <i>
      <x v="150"/>
    </i>
    <i>
      <x v="155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otal Population (Individuals)" fld="13" baseField="0" baseItem="0"/>
    <dataField name="Sum of Total Population (HH)" fld="14" baseField="0" baseItem="0"/>
  </dataFields>
  <formats count="45">
    <format dxfId="153">
      <pivotArea collapsedLevelsAreSubtotals="1" fieldPosition="0">
        <references count="1">
          <reference field="5" count="0"/>
        </references>
      </pivotArea>
    </format>
    <format dxfId="152">
      <pivotArea grandRow="1" outline="0" collapsedLevelsAreSubtotals="1" fieldPosition="0"/>
    </format>
    <format dxfId="151">
      <pivotArea field="5" type="button" dataOnly="0" labelOnly="1" outline="0" axis="axisRow" fieldPosition="0"/>
    </format>
    <format dxfId="150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149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148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147">
      <pivotArea dataOnly="0" labelOnly="1" grandRow="1" outline="0" fieldPosition="0"/>
    </format>
    <format dxfId="146">
      <pivotArea field="5" type="button" dataOnly="0" labelOnly="1" outline="0" axis="axisRow" fieldPosition="0"/>
    </format>
    <format dxfId="145">
      <pivotArea field="5" type="button" dataOnly="0" labelOnly="1" outline="0" axis="axisRow" fieldPosition="0"/>
    </format>
    <format dxfId="144">
      <pivotArea type="all" dataOnly="0" outline="0" fieldPosition="0"/>
    </format>
    <format dxfId="143">
      <pivotArea outline="0" collapsedLevelsAreSubtotals="1" fieldPosition="0"/>
    </format>
    <format dxfId="142">
      <pivotArea field="5" type="button" dataOnly="0" labelOnly="1" outline="0" axis="axisRow" fieldPosition="0"/>
    </format>
    <format dxfId="141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140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139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field="5" type="button" dataOnly="0" labelOnly="1" outline="0" axis="axisRow" fieldPosition="0"/>
    </format>
    <format dxfId="134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33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132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31">
      <pivotArea dataOnly="0" labelOnly="1" grandRow="1" outline="0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field="5" type="button" dataOnly="0" labelOnly="1" outline="0" axis="axisRow" fieldPosition="0"/>
    </format>
    <format dxfId="127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6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125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24">
      <pivotArea dataOnly="0" labelOnly="1" grandRow="1" outline="0" fieldPosition="0"/>
    </format>
    <format dxfId="123">
      <pivotArea field="5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">
      <pivotArea field="5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field="5" type="button" dataOnly="0" labelOnly="1" outline="0" axis="axisRow" fieldPosition="0"/>
    </format>
    <format dxfId="116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9"/>
            <x v="50"/>
            <x v="53"/>
            <x v="54"/>
            <x v="55"/>
            <x v="56"/>
          </reference>
        </references>
      </pivotArea>
    </format>
    <format dxfId="115">
      <pivotArea dataOnly="0" labelOnly="1" fieldPosition="0">
        <references count="1">
          <reference field="5" count="50"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4"/>
            <x v="85"/>
            <x v="86"/>
            <x v="87"/>
            <x v="89"/>
            <x v="90"/>
            <x v="92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9"/>
            <x v="110"/>
            <x v="111"/>
            <x v="112"/>
            <x v="113"/>
            <x v="115"/>
          </reference>
        </references>
      </pivotArea>
    </format>
    <format dxfId="114">
      <pivotArea dataOnly="0" labelOnly="1" fieldPosition="0">
        <references count="1">
          <reference field="5" count="33">
            <x v="116"/>
            <x v="117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5"/>
            <x v="156"/>
          </reference>
        </references>
      </pivotArea>
    </format>
    <format dxfId="113">
      <pivotArea dataOnly="0" labelOnly="1" grandRow="1" outline="0" fieldPosition="0"/>
    </format>
    <format dxfId="1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1">
      <pivotArea dataOnly="0" grandRow="1" fieldPosition="0"/>
    </format>
    <format dxfId="110">
      <pivotArea grandRow="1" outline="0" collapsedLevelsAreSubtotals="1" fieldPosition="0"/>
    </format>
    <format dxfId="109">
      <pivotArea dataOnly="0" labelOnly="1" grandRow="1" outline="0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08881-6C59-46D9-A261-825A1064A0EC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nty by State">
  <location ref="E15:H64" firstHeaderRow="0" firstDataRow="1" firstDataCol="1"/>
  <pivotFields count="29">
    <pivotField axis="axisRow" showAll="0">
      <items count="16">
        <item x="0"/>
        <item x="2"/>
        <item x="3"/>
        <item m="1" x="13"/>
        <item x="5"/>
        <item x="6"/>
        <item x="7"/>
        <item x="8"/>
        <item x="9"/>
        <item m="1" x="14"/>
        <item x="1"/>
        <item m="1" x="12"/>
        <item x="4"/>
        <item x="10"/>
        <item m="1" x="11"/>
        <item t="default"/>
      </items>
    </pivotField>
    <pivotField showAll="0"/>
    <pivotField axis="axisRow" showAll="0">
      <items count="49">
        <item x="3"/>
        <item m="1" x="43"/>
        <item m="1" x="44"/>
        <item x="10"/>
        <item x="17"/>
        <item x="4"/>
        <item x="5"/>
        <item x="31"/>
        <item x="6"/>
        <item x="18"/>
        <item x="25"/>
        <item x="13"/>
        <item x="1"/>
        <item m="1" x="45"/>
        <item x="14"/>
        <item x="19"/>
        <item x="20"/>
        <item x="21"/>
        <item x="15"/>
        <item x="22"/>
        <item m="1" x="40"/>
        <item m="1" x="41"/>
        <item x="32"/>
        <item x="7"/>
        <item m="1" x="46"/>
        <item x="23"/>
        <item x="8"/>
        <item x="36"/>
        <item x="16"/>
        <item x="11"/>
        <item x="33"/>
        <item m="1" x="39"/>
        <item x="26"/>
        <item m="1" x="37"/>
        <item m="1" x="38"/>
        <item x="27"/>
        <item x="24"/>
        <item x="9"/>
        <item x="30"/>
        <item x="0"/>
        <item m="1" x="47"/>
        <item m="1" x="42"/>
        <item x="12"/>
        <item x="2"/>
        <item x="28"/>
        <item x="29"/>
        <item x="34"/>
        <item x="35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2">
    <field x="0"/>
    <field x="2"/>
  </rowFields>
  <rowItems count="49">
    <i>
      <x/>
    </i>
    <i r="1">
      <x v="12"/>
    </i>
    <i r="1">
      <x v="39"/>
    </i>
    <i>
      <x v="1"/>
    </i>
    <i r="1">
      <x/>
    </i>
    <i r="1">
      <x v="5"/>
    </i>
    <i r="1">
      <x v="6"/>
    </i>
    <i r="1">
      <x v="8"/>
    </i>
    <i r="1">
      <x v="23"/>
    </i>
    <i r="1">
      <x v="26"/>
    </i>
    <i r="1">
      <x v="37"/>
    </i>
    <i>
      <x v="2"/>
    </i>
    <i r="1">
      <x v="3"/>
    </i>
    <i r="1">
      <x v="29"/>
    </i>
    <i>
      <x v="4"/>
    </i>
    <i r="1">
      <x v="11"/>
    </i>
    <i r="1">
      <x v="14"/>
    </i>
    <i r="1">
      <x v="18"/>
    </i>
    <i r="1">
      <x v="28"/>
    </i>
    <i r="1">
      <x v="47"/>
    </i>
    <i>
      <x v="5"/>
    </i>
    <i r="1">
      <x v="4"/>
    </i>
    <i r="1">
      <x v="9"/>
    </i>
    <i r="1">
      <x v="15"/>
    </i>
    <i r="1">
      <x v="16"/>
    </i>
    <i r="1">
      <x v="17"/>
    </i>
    <i r="1">
      <x v="19"/>
    </i>
    <i r="1">
      <x v="25"/>
    </i>
    <i r="1">
      <x v="27"/>
    </i>
    <i r="1">
      <x v="36"/>
    </i>
    <i>
      <x v="6"/>
    </i>
    <i r="1">
      <x v="10"/>
    </i>
    <i r="1">
      <x v="32"/>
    </i>
    <i r="1">
      <x v="35"/>
    </i>
    <i>
      <x v="7"/>
    </i>
    <i r="1">
      <x v="38"/>
    </i>
    <i r="1">
      <x v="44"/>
    </i>
    <i r="1">
      <x v="45"/>
    </i>
    <i>
      <x v="8"/>
    </i>
    <i r="1">
      <x v="7"/>
    </i>
    <i r="1">
      <x v="22"/>
    </i>
    <i r="1">
      <x v="30"/>
    </i>
    <i>
      <x v="10"/>
    </i>
    <i r="1">
      <x v="43"/>
    </i>
    <i>
      <x v="12"/>
    </i>
    <i r="1">
      <x v="42"/>
    </i>
    <i>
      <x v="13"/>
    </i>
    <i r="1">
      <x v="4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96">
    <format dxfId="249">
      <pivotArea grandRow="1" outline="0" collapsedLevelsAreSubtotals="1" fieldPosition="0"/>
    </format>
    <format dxfId="248">
      <pivotArea collapsedLevelsAreSubtotals="1" fieldPosition="0">
        <references count="1">
          <reference field="0" count="0"/>
        </references>
      </pivotArea>
    </format>
    <format dxfId="247">
      <pivotArea outline="0" collapsedLevelsAreSubtotals="1" fieldPosition="0"/>
    </format>
    <format dxfId="2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5">
      <pivotArea field="0" type="button" dataOnly="0" labelOnly="1" outline="0" axis="axisRow" fieldPosition="0"/>
    </format>
    <format dxfId="2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3">
      <pivotArea field="0" type="button" dataOnly="0" labelOnly="1" outline="0" axis="axisRow" fieldPosition="0"/>
    </format>
    <format dxfId="2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1">
      <pivotArea type="all" dataOnly="0" outline="0" fieldPosition="0"/>
    </format>
    <format dxfId="240">
      <pivotArea outline="0" collapsedLevelsAreSubtotals="1" fieldPosition="0"/>
    </format>
    <format dxfId="239">
      <pivotArea field="0" type="button" dataOnly="0" labelOnly="1" outline="0" axis="axisRow" fieldPosition="0"/>
    </format>
    <format dxfId="238">
      <pivotArea dataOnly="0" labelOnly="1" fieldPosition="0">
        <references count="1">
          <reference field="0" count="0"/>
        </references>
      </pivotArea>
    </format>
    <format dxfId="237">
      <pivotArea dataOnly="0" labelOnly="1" grandRow="1" outline="0" fieldPosition="0"/>
    </format>
    <format dxfId="236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35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34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33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32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31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30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29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28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2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6">
      <pivotArea type="all" dataOnly="0" outline="0" fieldPosition="0"/>
    </format>
    <format dxfId="225">
      <pivotArea outline="0" collapsedLevelsAreSubtotals="1" fieldPosition="0"/>
    </format>
    <format dxfId="224">
      <pivotArea field="0" type="button" dataOnly="0" labelOnly="1" outline="0" axis="axisRow" fieldPosition="0"/>
    </format>
    <format dxfId="223">
      <pivotArea dataOnly="0" labelOnly="1" fieldPosition="0">
        <references count="1">
          <reference field="0" count="0"/>
        </references>
      </pivotArea>
    </format>
    <format dxfId="222">
      <pivotArea dataOnly="0" labelOnly="1" grandRow="1" outline="0" fieldPosition="0"/>
    </format>
    <format dxfId="221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20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19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18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17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16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15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14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13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all" dataOnly="0" outline="0" fieldPosition="0"/>
    </format>
    <format dxfId="210">
      <pivotArea outline="0" collapsedLevelsAreSubtotals="1" fieldPosition="0"/>
    </format>
    <format dxfId="209">
      <pivotArea field="0" type="button" dataOnly="0" labelOnly="1" outline="0" axis="axisRow" fieldPosition="0"/>
    </format>
    <format dxfId="208">
      <pivotArea dataOnly="0" labelOnly="1" fieldPosition="0">
        <references count="1">
          <reference field="0" count="0"/>
        </references>
      </pivotArea>
    </format>
    <format dxfId="207">
      <pivotArea dataOnly="0" labelOnly="1" grandRow="1" outline="0" fieldPosition="0"/>
    </format>
    <format dxfId="206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05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04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03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02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01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00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199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198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outline="0" collapsedLevelsAreSubtotals="1" fieldPosition="0"/>
    </format>
    <format dxfId="19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type="all" dataOnly="0" outline="0" fieldPosition="0"/>
    </format>
    <format dxfId="192">
      <pivotArea outline="0" collapsedLevelsAreSubtotals="1" fieldPosition="0"/>
    </format>
    <format dxfId="191">
      <pivotArea field="0" type="button" dataOnly="0" labelOnly="1" outline="0" axis="axisRow" fieldPosition="0"/>
    </format>
    <format dxfId="190">
      <pivotArea dataOnly="0" labelOnly="1" fieldPosition="0">
        <references count="1">
          <reference field="0" count="0"/>
        </references>
      </pivotArea>
    </format>
    <format dxfId="189">
      <pivotArea dataOnly="0" labelOnly="1" grandRow="1" outline="0" fieldPosition="0"/>
    </format>
    <format dxfId="188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187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186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185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184">
      <pivotArea dataOnly="0" labelOnly="1" fieldPosition="0">
        <references count="2">
          <reference field="0" count="1" selected="0">
            <x v="4"/>
          </reference>
          <reference field="2" count="4">
            <x v="11"/>
            <x v="14"/>
            <x v="18"/>
            <x v="28"/>
          </reference>
        </references>
      </pivotArea>
    </format>
    <format dxfId="183">
      <pivotArea dataOnly="0" labelOnly="1" fieldPosition="0">
        <references count="2">
          <reference field="0" count="1" selected="0">
            <x v="5"/>
          </reference>
          <reference field="2" count="8">
            <x v="4"/>
            <x v="9"/>
            <x v="15"/>
            <x v="16"/>
            <x v="17"/>
            <x v="19"/>
            <x v="25"/>
            <x v="36"/>
          </reference>
        </references>
      </pivotArea>
    </format>
    <format dxfId="182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181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180">
      <pivotArea dataOnly="0" labelOnly="1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17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78">
      <pivotArea dataOnly="0" grandRow="1" axis="axisRow" fieldPosition="0"/>
    </format>
    <format dxfId="177">
      <pivotArea dataOnly="0" grandRow="1" fieldPosition="0"/>
    </format>
    <format dxfId="176">
      <pivotArea dataOnly="0" fieldPosition="0">
        <references count="1">
          <reference field="2" count="3">
            <x v="12"/>
            <x v="31"/>
            <x v="39"/>
          </reference>
        </references>
      </pivotArea>
    </format>
    <format dxfId="175">
      <pivotArea dataOnly="0" fieldPosition="0">
        <references count="1">
          <reference field="0" count="1">
            <x v="0"/>
          </reference>
        </references>
      </pivotArea>
    </format>
    <format dxfId="174">
      <pivotArea dataOnly="0" fieldPosition="0">
        <references count="2">
          <reference field="0" count="1">
            <x v="2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3">
      <pivotArea dataOnly="0" fieldPosition="0">
        <references count="1">
          <reference field="0" count="1">
            <x v="2"/>
          </reference>
        </references>
      </pivotArea>
    </format>
    <format dxfId="172">
      <pivotArea dataOnly="0" fieldPosition="0">
        <references count="2">
          <reference field="0" count="1">
            <x v="0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71">
      <pivotArea dataOnly="0" fieldPosition="0">
        <references count="1">
          <reference field="0" count="1">
            <x v="0"/>
          </reference>
        </references>
      </pivotArea>
    </format>
    <format dxfId="170">
      <pivotArea dataOnly="0" fieldPosition="0">
        <references count="1">
          <reference field="0" count="1">
            <x v="2"/>
          </reference>
        </references>
      </pivotArea>
    </format>
    <format dxfId="169">
      <pivotArea dataOnly="0" fieldPosition="0">
        <references count="1">
          <reference field="2" count="2">
            <x v="3"/>
            <x v="29"/>
          </reference>
        </references>
      </pivotArea>
    </format>
    <format dxfId="168">
      <pivotArea dataOnly="0" fieldPosition="0">
        <references count="1">
          <reference field="2" count="4">
            <x v="11"/>
            <x v="14"/>
            <x v="18"/>
            <x v="28"/>
          </reference>
        </references>
      </pivotArea>
    </format>
    <format dxfId="167">
      <pivotArea dataOnly="0" fieldPosition="0">
        <references count="2">
          <reference field="0" count="1">
            <x v="6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6">
      <pivotArea dataOnly="0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165">
      <pivotArea dataOnly="0" fieldPosition="0">
        <references count="1">
          <reference field="2" count="2">
            <x v="12"/>
            <x v="39"/>
          </reference>
        </references>
      </pivotArea>
    </format>
    <format dxfId="164">
      <pivotArea dataOnly="0" fieldPosition="0">
        <references count="2">
          <reference field="0" count="1">
            <x v="4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3">
      <pivotArea dataOnly="0" fieldPosition="0">
        <references count="1">
          <reference field="0" count="1">
            <x v="4"/>
          </reference>
        </references>
      </pivotArea>
    </format>
    <format dxfId="162">
      <pivotArea dataOnly="0" fieldPosition="0">
        <references count="2">
          <reference field="0" count="1">
            <x v="5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61">
      <pivotArea dataOnly="0" fieldPosition="0">
        <references count="1">
          <reference field="0" count="1">
            <x v="5"/>
          </reference>
        </references>
      </pivotArea>
    </format>
    <format dxfId="160">
      <pivotArea dataOnly="0" fieldPosition="0">
        <references count="1">
          <reference field="0" count="1">
            <x v="6"/>
          </reference>
        </references>
      </pivotArea>
    </format>
    <format dxfId="159">
      <pivotArea dataOnly="0" fieldPosition="0">
        <references count="2">
          <reference field="0" count="1">
            <x v="8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8">
      <pivotArea dataOnly="0" fieldPosition="0">
        <references count="1">
          <reference field="0" count="1">
            <x v="8"/>
          </reference>
        </references>
      </pivotArea>
    </format>
    <format dxfId="157">
      <pivotArea dataOnly="0" fieldPosition="0">
        <references count="2">
          <reference field="0" count="1">
            <x v="7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56">
      <pivotArea dataOnly="0" fieldPosition="0">
        <references count="1">
          <reference field="0" count="1">
            <x v="7"/>
          </reference>
        </references>
      </pivotArea>
    </format>
    <format dxfId="155">
      <pivotArea dataOnly="0" fieldPosition="0">
        <references count="1">
          <reference field="0" count="1">
            <x v="10"/>
          </reference>
        </references>
      </pivotArea>
    </format>
    <format dxfId="154">
      <pivotArea dataOnly="0" fieldPosition="0">
        <references count="1">
          <reference field="2" count="1">
            <x v="4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1CC9EC-DB6D-48B0-8099-885DCFB6A8B0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County by State">
  <location ref="J61:N73" firstHeaderRow="0" firstDataRow="1" firstDataCol="1"/>
  <pivotFields count="29">
    <pivotField axis="axisRow" showAll="0" sortType="ascending">
      <items count="16">
        <item x="9"/>
        <item x="8"/>
        <item x="7"/>
        <item x="6"/>
        <item x="5"/>
        <item m="1" x="13"/>
        <item x="3"/>
        <item x="2"/>
        <item x="0"/>
        <item m="1" x="14"/>
        <item x="1"/>
        <item m="1" x="12"/>
        <item x="4"/>
        <item x="10"/>
        <item m="1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0"/>
  </rowFields>
  <rowItems count="12">
    <i>
      <x v="13"/>
    </i>
    <i>
      <x v="10"/>
    </i>
    <i>
      <x/>
    </i>
    <i>
      <x v="6"/>
    </i>
    <i>
      <x v="12"/>
    </i>
    <i>
      <x v="1"/>
    </i>
    <i>
      <x v="2"/>
    </i>
    <i>
      <x v="8"/>
    </i>
    <i>
      <x v="7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Total Population (Individuals)" fld="13" baseField="0" baseItem="0"/>
    <dataField name="Sum of Total Population (HH)" fld="14" baseField="0" baseItem="0"/>
    <dataField name="Percentage of Total Population (Individuals)" fld="13" showDataAs="percentOfTotal" baseField="0" baseItem="0" numFmtId="10"/>
    <dataField name="Percentage Total Population (HH)" fld="14" showDataAs="percentOfTotal" baseField="0" baseItem="0" numFmtId="10"/>
  </dataFields>
  <formats count="38">
    <format dxfId="287">
      <pivotArea grandRow="1" outline="0" collapsedLevelsAreSubtotals="1" fieldPosition="0"/>
    </format>
    <format dxfId="286">
      <pivotArea collapsedLevelsAreSubtotals="1" fieldPosition="0">
        <references count="1">
          <reference field="0" count="0"/>
        </references>
      </pivotArea>
    </format>
    <format dxfId="285">
      <pivotArea outline="0" collapsedLevelsAreSubtotals="1" fieldPosition="0"/>
    </format>
    <format dxfId="284">
      <pivotArea field="0" type="button" dataOnly="0" labelOnly="1" outline="0" axis="axisRow" fieldPosition="0"/>
    </format>
    <format dxfId="283">
      <pivotArea field="0" type="button" dataOnly="0" labelOnly="1" outline="0" axis="axisRow" fieldPosition="0"/>
    </format>
    <format dxfId="282">
      <pivotArea type="all" dataOnly="0" outline="0" fieldPosition="0"/>
    </format>
    <format dxfId="281">
      <pivotArea outline="0" collapsedLevelsAreSubtotals="1" fieldPosition="0"/>
    </format>
    <format dxfId="280">
      <pivotArea field="0" type="button" dataOnly="0" labelOnly="1" outline="0" axis="axisRow" fieldPosition="0"/>
    </format>
    <format dxfId="279">
      <pivotArea dataOnly="0" labelOnly="1" fieldPosition="0">
        <references count="1">
          <reference field="0" count="0"/>
        </references>
      </pivotArea>
    </format>
    <format dxfId="278">
      <pivotArea dataOnly="0" labelOnly="1" grandRow="1" outline="0" fieldPosition="0"/>
    </format>
    <format dxfId="277">
      <pivotArea type="all" dataOnly="0" outline="0" fieldPosition="0"/>
    </format>
    <format dxfId="276">
      <pivotArea outline="0" collapsedLevelsAreSubtotals="1" fieldPosition="0"/>
    </format>
    <format dxfId="275">
      <pivotArea field="0" type="button" dataOnly="0" labelOnly="1" outline="0" axis="axisRow" fieldPosition="0"/>
    </format>
    <format dxfId="274">
      <pivotArea dataOnly="0" labelOnly="1" fieldPosition="0">
        <references count="1">
          <reference field="0" count="0"/>
        </references>
      </pivotArea>
    </format>
    <format dxfId="273">
      <pivotArea dataOnly="0" labelOnly="1" grandRow="1" outline="0" fieldPosition="0"/>
    </format>
    <format dxfId="272">
      <pivotArea type="all" dataOnly="0" outline="0" fieldPosition="0"/>
    </format>
    <format dxfId="271">
      <pivotArea outline="0" collapsedLevelsAreSubtotals="1" fieldPosition="0"/>
    </format>
    <format dxfId="270">
      <pivotArea field="0" type="button" dataOnly="0" labelOnly="1" outline="0" axis="axisRow" fieldPosition="0"/>
    </format>
    <format dxfId="269">
      <pivotArea dataOnly="0" labelOnly="1" fieldPosition="0">
        <references count="1">
          <reference field="0" count="0"/>
        </references>
      </pivotArea>
    </format>
    <format dxfId="268">
      <pivotArea dataOnly="0" labelOnly="1" grandRow="1" outline="0" fieldPosition="0"/>
    </format>
    <format dxfId="267">
      <pivotArea outline="0" collapsedLevelsAreSubtotals="1" fieldPosition="0"/>
    </format>
    <format dxfId="2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64">
      <pivotArea dataOnly="0" outline="0" fieldPosition="0">
        <references count="1">
          <reference field="4294967294" count="1"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1">
      <pivotArea outline="0" fieldPosition="0">
        <references count="1">
          <reference field="4294967294" count="1">
            <x v="3"/>
          </reference>
        </references>
      </pivotArea>
    </format>
    <format dxfId="26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8">
      <pivotArea dataOnly="0" outline="0" fieldPosition="0">
        <references count="1">
          <reference field="4294967294" count="1">
            <x v="3"/>
          </reference>
        </references>
      </pivotArea>
    </format>
    <format dxfId="257">
      <pivotArea dataOnly="0" grandRow="1" axis="axisRow" fieldPosition="0"/>
    </format>
    <format dxfId="256">
      <pivotArea type="all" dataOnly="0" outline="0" fieldPosition="0"/>
    </format>
    <format dxfId="255">
      <pivotArea outline="0" collapsedLevelsAreSubtotals="1" fieldPosition="0"/>
    </format>
    <format dxfId="254">
      <pivotArea field="0" type="button" dataOnly="0" labelOnly="1" outline="0" axis="axisRow" fieldPosition="0"/>
    </format>
    <format dxfId="253">
      <pivotArea dataOnly="0" labelOnly="1" fieldPosition="0">
        <references count="1">
          <reference field="0" count="0"/>
        </references>
      </pivotArea>
    </format>
    <format dxfId="252">
      <pivotArea dataOnly="0" labelOnly="1" grandRow="1" outline="0" fieldPosition="0"/>
    </format>
    <format dxfId="25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50">
      <pivotArea field="0" dataOnly="0" grandRow="1" axis="axisRow" fieldPosition="0">
        <references count="1">
          <reference field="0" count="0"/>
        </references>
      </pivotArea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2DEE4-2F20-4DB1-8C96-27BAE55F43F4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Managed">
  <location ref="J46:M49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">
        <item x="0"/>
        <item x="1"/>
        <item m="1" x="5"/>
        <item m="1" x="4"/>
        <item m="1" x="3"/>
        <item m="1" x="2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8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325">
      <pivotArea grandRow="1" outline="0" collapsedLevelsAreSubtotals="1" fieldPosition="0"/>
    </format>
    <format dxfId="324">
      <pivotArea outline="0" collapsedLevelsAreSubtotals="1" fieldPosition="0"/>
    </format>
    <format dxfId="323">
      <pivotArea outline="0" collapsedLevelsAreSubtotals="1" fieldPosition="0"/>
    </format>
    <format dxfId="3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21">
      <pivotArea field="8" type="button" dataOnly="0" labelOnly="1" outline="0" axis="axisRow" fieldPosition="0"/>
    </format>
    <format dxfId="3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9">
      <pivotArea field="8" type="button" dataOnly="0" labelOnly="1" outline="0" axis="axisRow" fieldPosition="0"/>
    </format>
    <format dxfId="31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7">
      <pivotArea type="all" dataOnly="0" outline="0" fieldPosition="0"/>
    </format>
    <format dxfId="316">
      <pivotArea outline="0" collapsedLevelsAreSubtotals="1" fieldPosition="0"/>
    </format>
    <format dxfId="315">
      <pivotArea field="8" type="button" dataOnly="0" labelOnly="1" outline="0" axis="axisRow" fieldPosition="0"/>
    </format>
    <format dxfId="314">
      <pivotArea dataOnly="0" labelOnly="1" fieldPosition="0">
        <references count="1">
          <reference field="8" count="0"/>
        </references>
      </pivotArea>
    </format>
    <format dxfId="313">
      <pivotArea dataOnly="0" labelOnly="1" grandRow="1" outline="0" fieldPosition="0"/>
    </format>
    <format dxfId="3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1">
      <pivotArea type="all" dataOnly="0" outline="0" fieldPosition="0"/>
    </format>
    <format dxfId="310">
      <pivotArea outline="0" collapsedLevelsAreSubtotals="1" fieldPosition="0"/>
    </format>
    <format dxfId="309">
      <pivotArea field="8" type="button" dataOnly="0" labelOnly="1" outline="0" axis="axisRow" fieldPosition="0"/>
    </format>
    <format dxfId="308">
      <pivotArea dataOnly="0" labelOnly="1" fieldPosition="0">
        <references count="1">
          <reference field="8" count="0"/>
        </references>
      </pivotArea>
    </format>
    <format dxfId="307">
      <pivotArea dataOnly="0" labelOnly="1" grandRow="1" outline="0" fieldPosition="0"/>
    </format>
    <format dxfId="30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5">
      <pivotArea type="all" dataOnly="0" outline="0" fieldPosition="0"/>
    </format>
    <format dxfId="304">
      <pivotArea outline="0" collapsedLevelsAreSubtotals="1" fieldPosition="0"/>
    </format>
    <format dxfId="303">
      <pivotArea field="8" type="button" dataOnly="0" labelOnly="1" outline="0" axis="axisRow" fieldPosition="0"/>
    </format>
    <format dxfId="302">
      <pivotArea dataOnly="0" labelOnly="1" fieldPosition="0">
        <references count="1">
          <reference field="8" count="0"/>
        </references>
      </pivotArea>
    </format>
    <format dxfId="301">
      <pivotArea dataOnly="0" labelOnly="1" grandRow="1" outline="0" fieldPosition="0"/>
    </format>
    <format dxfId="30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99">
      <pivotArea outline="0" collapsedLevelsAreSubtotals="1" fieldPosition="0"/>
    </format>
    <format dxfId="29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97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96">
      <pivotArea type="all" dataOnly="0" outline="0" fieldPosition="0"/>
    </format>
    <format dxfId="295">
      <pivotArea outline="0" collapsedLevelsAreSubtotals="1" fieldPosition="0"/>
    </format>
    <format dxfId="294">
      <pivotArea field="8" type="button" dataOnly="0" labelOnly="1" outline="0" axis="axisRow" fieldPosition="0"/>
    </format>
    <format dxfId="293">
      <pivotArea dataOnly="0" labelOnly="1" fieldPosition="0">
        <references count="1">
          <reference field="8" count="0"/>
        </references>
      </pivotArea>
    </format>
    <format dxfId="292">
      <pivotArea dataOnly="0" labelOnly="1" grandRow="1" outline="0" fieldPosition="0"/>
    </format>
    <format dxfId="29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90">
      <pivotArea dataOnly="0" grandRow="1" axis="axisRow" fieldPosition="0"/>
    </format>
    <format dxfId="289">
      <pivotArea dataOnly="0" grandRow="1" fieldPosition="0"/>
    </format>
    <format dxfId="288">
      <pivotArea dataOnly="0" fieldPosition="0">
        <references count="1">
          <reference field="8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B2339A-D14A-4264-9828-05E2BA2C9543}" name="Table5" displayName="Table5" ref="A6:AC131" totalsRowCount="1" headerRowDxfId="501" dataDxfId="500" totalsRowDxfId="499">
  <autoFilter ref="A6:AC130" xr:uid="{E5B2339A-D14A-4264-9828-05E2BA2C9543}"/>
  <tableColumns count="29">
    <tableColumn id="1" xr3:uid="{A639E6E5-9B21-4653-8734-90F446311A5D}" name="State" dataDxfId="498" totalsRowDxfId="497"/>
    <tableColumn id="28" xr3:uid="{E027155E-1242-4A95-8056-54A6DB647E52}" name="State P-code" dataDxfId="496" totalsRowDxfId="495"/>
    <tableColumn id="2" xr3:uid="{AF4EC81B-3905-4652-93F3-DBBAE2AEBEE5}" name="County" dataDxfId="494" totalsRowDxfId="493"/>
    <tableColumn id="29" xr3:uid="{2F26BA23-B608-4E83-84E2-C6C0997B901F}" name="County P-Code" dataDxfId="492" totalsRowDxfId="491"/>
    <tableColumn id="3" xr3:uid="{3EECD448-42C0-4A69-9E14-2058F4488FAA}" name="Payam" dataDxfId="490" totalsRowDxfId="489"/>
    <tableColumn id="4" xr3:uid="{F6956B9D-0ECF-4CED-8B23-A7C616F52BC9}" name="Site Name" dataDxfId="488" totalsRowDxfId="487"/>
    <tableColumn id="5" xr3:uid="{9BF87826-3379-4BEC-AE43-942A3925ACE8}" name="Alternate Site Name" dataDxfId="486" totalsRowDxfId="485"/>
    <tableColumn id="6" xr3:uid="{AA410594-C2A9-4953-92A3-18501EB4640A}" name="Site Typology" dataDxfId="484" totalsRowDxfId="483"/>
    <tableColumn id="7" xr3:uid="{F278EF64-6756-40BD-BA6F-0935DFFE21B9}" name="Site Managed" dataDxfId="482" totalsRowDxfId="481"/>
    <tableColumn id="8" xr3:uid="{8C968AC2-4D0B-41B4-BA87-EA47805617A0}" name="Managed by" dataDxfId="480" totalsRowDxfId="479"/>
    <tableColumn id="9" xr3:uid="{17B8A87D-3D99-48C9-B92D-8BDCB17632E2}" name="Implementing Partner/s or Support Organization" dataDxfId="478" totalsRowDxfId="477"/>
    <tableColumn id="10" xr3:uid="{5F6B3053-C667-46EF-9D7C-AB07C09BF942}" name="Response Type" dataDxfId="476" totalsRowDxfId="475"/>
    <tableColumn id="11" xr3:uid="{8C156FE3-1FD7-433E-817B-48D0DCF7BB7A}" name="Status of activities" dataDxfId="474" totalsRowDxfId="473"/>
    <tableColumn id="30" xr3:uid="{D706452F-885E-4E53-8396-A6C0C70E5433}" name="Total Population (Individuals)" totalsRowFunction="sum" dataDxfId="472" totalsRowDxfId="471"/>
    <tableColumn id="31" xr3:uid="{21E8D44F-CC6F-44B5-A11A-30571F06641E}" name="Total Population (HH)" totalsRowFunction="sum" dataDxfId="470" totalsRowDxfId="469"/>
    <tableColumn id="14" xr3:uid="{C94245A8-7671-40E2-B8EE-E20E1F7FCF99}" name="Male" totalsRowFunction="custom" dataDxfId="468" totalsRowDxfId="467">
      <totalsRowFormula>SUM(Table5[Male])</totalsRowFormula>
    </tableColumn>
    <tableColumn id="15" xr3:uid="{822AB0EA-A024-4543-A708-ED398C41845F}" name="Female" totalsRowFunction="custom" dataDxfId="466" totalsRowDxfId="465">
      <totalsRowFormula>SUM(Table5[Female])</totalsRowFormula>
    </tableColumn>
    <tableColumn id="16" xr3:uid="{0FA43662-F251-4518-9C00-7BE8CE523976}" name="0-4 M" totalsRowFunction="custom" dataDxfId="464" totalsRowDxfId="463">
      <totalsRowFormula>SUM(Table5[0-4 M])</totalsRowFormula>
    </tableColumn>
    <tableColumn id="17" xr3:uid="{4D01ED05-7C37-4103-8CA0-0E3018EE2247}" name="0-4 F" totalsRowFunction="custom" dataDxfId="462" totalsRowDxfId="461">
      <totalsRowFormula>SUM(Table5[0-4 F])</totalsRowFormula>
    </tableColumn>
    <tableColumn id="18" xr3:uid="{CA38F179-D730-43F0-B345-1C91FD9D154D}" name="5-17 M" totalsRowFunction="custom" dataDxfId="460" totalsRowDxfId="459">
      <totalsRowFormula>SUM(Table5[5-17 M])</totalsRowFormula>
    </tableColumn>
    <tableColumn id="19" xr3:uid="{14899CDF-B1DF-49AF-AA68-664D13D3ED80}" name="5-17 F" totalsRowFunction="custom" dataDxfId="458" totalsRowDxfId="457">
      <totalsRowFormula>SUM(Table5[5-17 F])</totalsRowFormula>
    </tableColumn>
    <tableColumn id="20" xr3:uid="{784B4D6F-C713-43F5-A92F-37B93FD3498E}" name="18-59 M" totalsRowFunction="custom" dataDxfId="456" totalsRowDxfId="455">
      <totalsRowFormula>SUM(Table5[18-59 M])</totalsRowFormula>
    </tableColumn>
    <tableColumn id="21" xr3:uid="{B93ABA42-F439-4DE9-967D-BCC1D7A5C9A7}" name="18-59 F" totalsRowFunction="custom" dataDxfId="454" totalsRowDxfId="453">
      <totalsRowFormula>SUM(Table5[18-59 F])</totalsRowFormula>
    </tableColumn>
    <tableColumn id="22" xr3:uid="{0868C1A8-E28A-435D-9DC7-5FFAD2CA0850}" name="60+ M" totalsRowFunction="custom" dataDxfId="452" totalsRowDxfId="451">
      <totalsRowFormula>SUM(Table5[60+ M])</totalsRowFormula>
    </tableColumn>
    <tableColumn id="23" xr3:uid="{EA2E2D17-7E9F-46CC-BF4E-F8E78F4B8198}" name="60+ F" totalsRowFunction="custom" dataDxfId="450" totalsRowDxfId="449">
      <totalsRowFormula>SUM(Table5[60+ F])</totalsRowFormula>
    </tableColumn>
    <tableColumn id="24" xr3:uid="{9E5665A6-859F-448A-9F66-5BBFA7F4412C}" name="Sudan Returnees (Individuals)" totalsRowFunction="custom" dataDxfId="448" totalsRowDxfId="447">
      <totalsRowFormula>SUM(Table5[Sudan Returnees (Individuals)])</totalsRowFormula>
    </tableColumn>
    <tableColumn id="25" xr3:uid="{27E161EE-FCDF-4AC2-9442-CFACD3FFD8D6}" name="Sudan Returnees (HHs)" totalsRowFunction="custom" dataDxfId="446" totalsRowDxfId="445">
      <totalsRowFormula>SUM(Table5[Sudan Returnees (HHs)])</totalsRowFormula>
    </tableColumn>
    <tableColumn id="26" xr3:uid="{370FC792-3BA2-4EB4-8F7E-F7B6D6382611}" name="Other Returnees (Individuals)" totalsRowFunction="custom" dataDxfId="444" totalsRowDxfId="443">
      <totalsRowFormula>SUM(Table5[Other Returnees (Individuals)])</totalsRowFormula>
    </tableColumn>
    <tableColumn id="27" xr3:uid="{7C728992-B78D-43CD-88C9-567C495FD619}" name="Other returnees (HHs)" totalsRowFunction="custom" dataDxfId="442" totalsRowDxfId="441">
      <totalsRowFormula>SUM(Table5[Other returnees (HHs)])</totalsRow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4E070-781E-4070-BD86-177ED416A250}" name="Transit_Sites" displayName="Transit_Sites" ref="A7:AP98" totalsRowShown="0" dataDxfId="68">
  <autoFilter ref="A7:AP98" xr:uid="{208EF854-C041-43CE-B733-5D9ADAC2FF3D}"/>
  <sortState xmlns:xlrd2="http://schemas.microsoft.com/office/spreadsheetml/2017/richdata2" ref="A8:AP58">
    <sortCondition ref="E7:E58"/>
  </sortState>
  <tableColumns count="42">
    <tableColumn id="1" xr3:uid="{FECF91B8-5501-4400-836A-E6077B7BB25E}" name="Headcount Date" dataDxfId="67" dataCellStyle="Normal 2"/>
    <tableColumn id="3" xr3:uid="{1384BE16-43E9-480B-83A5-6D245D29C023}" name="State" dataDxfId="66"/>
    <tableColumn id="4" xr3:uid="{77417F95-ABC5-4425-BE9D-CD344ABBCB4B}" name="County" dataDxfId="65"/>
    <tableColumn id="5" xr3:uid="{0BFC869F-B4DC-476A-A93A-3781B337CD36}" name="Payam" dataDxfId="64"/>
    <tableColumn id="6" xr3:uid="{6C795A89-79BA-4553-8ADF-93DC3178D876}" name="Site Name" dataDxfId="63"/>
    <tableColumn id="7" xr3:uid="{B0C73D85-7376-49C2-93C7-02793F790B76}" name="Alternate Site Name (if available)" dataDxfId="62"/>
    <tableColumn id="8" xr3:uid="{A4EBC214-4AAC-49B2-B885-43AAE47BEAAB}" name="Site opening Date" dataDxfId="61"/>
    <tableColumn id="11" xr3:uid="{00023E46-63CB-4F0E-A32D-87D21A0086AF}" name="Site Typology" dataDxfId="60"/>
    <tableColumn id="12" xr3:uid="{18FCB93F-A271-4879-8FC3-9D9956C82CCB}" name="Site Managed" dataDxfId="59"/>
    <tableColumn id="13" xr3:uid="{C4878914-7F57-4A8C-826C-AFB28A45A1C6}" name="Managed by" dataDxfId="58"/>
    <tableColumn id="14" xr3:uid="{3FAC8D94-6FA6-46CC-B7CC-B581CA42F038}" name="Implementing Partner/s or Support Organization" dataDxfId="57"/>
    <tableColumn id="16" xr3:uid="{CBAE6246-23A4-4358-8139-D97887D6F9CB}" name="Status of activities" dataDxfId="56"/>
    <tableColumn id="17" xr3:uid="{F5761173-AF97-4697-BEA9-CF6A8AABA107}" name="Returnees total (Individuals)" dataDxfId="55"/>
    <tableColumn id="18" xr3:uid="{8A7E3873-71AA-47E2-8019-66E42046FAE6}" name="Returnees total (HH)" dataDxfId="54"/>
    <tableColumn id="19" xr3:uid="{8DB099B1-1AC1-4CE2-B191-7088091D4137}" name="Male (Returnees)" dataDxfId="53"/>
    <tableColumn id="20" xr3:uid="{D5186E89-0300-47D8-9A7A-180CCA3F0E8A}" name="Female (Returnees)" dataDxfId="52"/>
    <tableColumn id="21" xr3:uid="{B6BD5A3A-FB9F-4438-ACD0-E83695285DAB}" name="0-17 M (Returnees)" dataDxfId="51"/>
    <tableColumn id="22" xr3:uid="{8ED19BED-6482-4267-8BE6-E98B3E988683}" name="0-17 F (Returnees)" dataDxfId="50"/>
    <tableColumn id="23" xr3:uid="{56947040-F92D-4579-89E7-A9123473A90D}" name="18-59 M (Returnees)" dataDxfId="49"/>
    <tableColumn id="24" xr3:uid="{C373C008-8AD3-4E68-8D34-713447760F6F}" name="18-59 F (Returnees)" dataDxfId="48"/>
    <tableColumn id="25" xr3:uid="{199C8BFC-835B-42AA-A9B3-5A5969038B64}" name="60+ M (Returnees)" dataDxfId="47"/>
    <tableColumn id="26" xr3:uid="{381A09D2-D4B2-4583-9F1D-E758F777FD52}" name="60+ F (Returnees)" dataDxfId="46"/>
    <tableColumn id="27" xr3:uid="{390DD5EF-8DA1-442E-936C-C1E23252C349}" name="Sudan Returnees (Individuals)" dataDxfId="45"/>
    <tableColumn id="28" xr3:uid="{07E18628-B19A-4086-B18A-D58B6B923D98}" name="Sudan Returnees (HHs)" dataDxfId="44"/>
    <tableColumn id="29" xr3:uid="{14D96C8E-8486-4C1D-AAC7-B5A030A14E7E}" name="Other Returnees (Individuals)" dataDxfId="43"/>
    <tableColumn id="30" xr3:uid="{5E82B42E-BC03-488A-A504-C89597D49FAF}" name="Other returnees (HHs)" dataDxfId="42"/>
    <tableColumn id="31" xr3:uid="{B76A2357-4592-4E3A-9DE5-25AB3853F16B}" name="Refugees total (Individuals)" dataDxfId="41"/>
    <tableColumn id="32" xr3:uid="{AE0DFB96-DDCE-48D9-BB2F-7DF598FB891A}" name="Refugees total (HH)" dataDxfId="40"/>
    <tableColumn id="33" xr3:uid="{511B8EEA-8C31-42B5-9D56-3EDF8843FB72}" name="Male (Refugees)" dataDxfId="39"/>
    <tableColumn id="34" xr3:uid="{A8B7AF80-C64B-4613-8C43-FB0D52A45BB1}" name="Female (Refugees)" dataDxfId="38"/>
    <tableColumn id="35" xr3:uid="{8487C760-9974-4679-B027-0CE7EF4A9E5B}" name="0-17 M (Refugees)" dataDxfId="37"/>
    <tableColumn id="36" xr3:uid="{2C92F7E9-49B1-4523-A877-943358C226A5}" name="0-17 F (Refugees)" dataDxfId="36"/>
    <tableColumn id="37" xr3:uid="{3E95B231-04F8-44FC-B051-FB8CFD24F913}" name="18-59 M (Refugees)" dataDxfId="35"/>
    <tableColumn id="38" xr3:uid="{BB1A6036-A571-42D0-BBF8-BC9D44A1BF90}" name="18-59 F (Refugees)" dataDxfId="34"/>
    <tableColumn id="39" xr3:uid="{45D6FD91-4408-49FF-A074-240B1207F815}" name="60+ M (Refugees)" dataDxfId="33"/>
    <tableColumn id="40" xr3:uid="{F29DBD11-5804-47C9-A2BB-628E1E95D25A}" name="60+ F (Refugees)" dataDxfId="32"/>
    <tableColumn id="41" xr3:uid="{BD1ADA4F-A15F-4BFD-9983-DC61D53421B2}" name="Sudan Refugees" dataDxfId="31"/>
    <tableColumn id="42" xr3:uid="{18E5E6F1-D996-4A83-847A-25985D901AAB}" name="Sudan Refugees (HHs)" dataDxfId="30"/>
    <tableColumn id="43" xr3:uid="{620EA18D-E0A3-40E1-A295-CA75715052FE}" name="Other Refugees (Individuals)" dataDxfId="29"/>
    <tableColumn id="44" xr3:uid="{FA0D7DC1-F8CA-4393-875E-BE9ABC5A0FD2}" name="Other Refugees (HHs)" dataDxfId="28"/>
    <tableColumn id="45" xr3:uid="{5568F755-CFE5-48F8-812A-61C48DC85057}" name="Displaced total individuals" dataDxfId="27"/>
    <tableColumn id="46" xr3:uid="{D8207E67-FBE5-4B36-BED0-646F44941221}" name="Displaced total HH" dataDxfId="26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DB57059-4F14-4E25-ABA0-33A749E2024C}" name="Table4" displayName="Table4" ref="A1:J3" totalsRowCount="1" headerRowDxfId="25" dataDxfId="24" dataCellStyle="Percent">
  <tableColumns count="10">
    <tableColumn id="1" xr3:uid="{DBDC51B4-0749-438F-91E9-00ACD0915630}" name="Male" dataDxfId="23" totalsRowDxfId="22" dataCellStyle="Percent"/>
    <tableColumn id="2" xr3:uid="{3F019A01-2892-4876-9695-39BA61E5CEB5}" name="Female" dataDxfId="21" totalsRowDxfId="20" dataCellStyle="Percent"/>
    <tableColumn id="3" xr3:uid="{9D971E0D-0124-4171-A5A2-D295C659553B}" name="0-4 M" dataDxfId="19" totalsRowDxfId="18" dataCellStyle="Percent"/>
    <tableColumn id="4" xr3:uid="{A6469083-2C54-4443-8C94-EA8211E07277}" name="0-4 F" dataDxfId="17" totalsRowDxfId="16" dataCellStyle="Percent"/>
    <tableColumn id="5" xr3:uid="{1DD4DB3E-602E-4FA8-9322-71EFABE7EA81}" name="5-17 M" dataDxfId="15" totalsRowDxfId="14" dataCellStyle="Percent"/>
    <tableColumn id="6" xr3:uid="{F10FD116-2045-4854-824C-D34254128E09}" name="5-17 F" dataDxfId="13" totalsRowDxfId="12" dataCellStyle="Percent"/>
    <tableColumn id="7" xr3:uid="{DFB86F3C-F6F2-4B86-8994-299C90192613}" name="18-59 M" dataDxfId="11" totalsRowDxfId="10" dataCellStyle="Percent"/>
    <tableColumn id="8" xr3:uid="{EED78B7D-7868-4A71-9EC9-B90F6DFE880B}" name="18-59 F" dataDxfId="9" totalsRowDxfId="8" dataCellStyle="Percent"/>
    <tableColumn id="9" xr3:uid="{2A5F396D-79ED-4088-B359-72A8E42CA7F7}" name="60+ M" dataDxfId="7" totalsRowDxfId="6" dataCellStyle="Percent"/>
    <tableColumn id="10" xr3:uid="{FE989BD0-474A-426E-9189-0D4359AF7E19}" name="60+ F" dataDxfId="5" totalsRowDxfId="4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CCM Clust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C657D"/>
      </a:accent1>
      <a:accent2>
        <a:srgbClr val="4595AD"/>
      </a:accent2>
      <a:accent3>
        <a:srgbClr val="6FC5BC"/>
      </a:accent3>
      <a:accent4>
        <a:srgbClr val="BBDFBB"/>
      </a:accent4>
      <a:accent5>
        <a:srgbClr val="F5F3E8"/>
      </a:accent5>
      <a:accent6>
        <a:srgbClr val="EC6B4D"/>
      </a:accent6>
      <a:hlink>
        <a:srgbClr val="1C657D"/>
      </a:hlink>
      <a:folHlink>
        <a:srgbClr val="2C2C2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2.xml"/><Relationship Id="rId3" Type="http://schemas.openxmlformats.org/officeDocument/2006/relationships/pivotTable" Target="../pivotTables/pivotTable7.xml"/><Relationship Id="rId7" Type="http://schemas.openxmlformats.org/officeDocument/2006/relationships/pivotTable" Target="../pivotTables/pivotTable11.xml"/><Relationship Id="rId12" Type="http://schemas.openxmlformats.org/officeDocument/2006/relationships/drawing" Target="../drawings/drawing2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6" Type="http://schemas.openxmlformats.org/officeDocument/2006/relationships/pivotTable" Target="../pivotTables/pivotTable10.xml"/><Relationship Id="rId11" Type="http://schemas.openxmlformats.org/officeDocument/2006/relationships/printerSettings" Target="../printerSettings/printerSettings2.bin"/><Relationship Id="rId5" Type="http://schemas.openxmlformats.org/officeDocument/2006/relationships/pivotTable" Target="../pivotTables/pivotTable9.xml"/><Relationship Id="rId10" Type="http://schemas.openxmlformats.org/officeDocument/2006/relationships/pivotTable" Target="../pivotTables/pivotTable14.xml"/><Relationship Id="rId4" Type="http://schemas.openxmlformats.org/officeDocument/2006/relationships/pivotTable" Target="../pivotTables/pivotTable8.xml"/><Relationship Id="rId9" Type="http://schemas.openxmlformats.org/officeDocument/2006/relationships/pivotTable" Target="../pivotTables/pivotTable1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7DBA8-38D3-44F4-9AE2-030A1E8FDDC4}">
  <dimension ref="A1:B37"/>
  <sheetViews>
    <sheetView topLeftCell="A16" workbookViewId="0">
      <selection activeCell="G30" sqref="G30"/>
    </sheetView>
  </sheetViews>
  <sheetFormatPr defaultRowHeight="14.25"/>
  <cols>
    <col min="1" max="1" width="13.125" bestFit="1" customWidth="1"/>
    <col min="2" max="2" width="21.375" bestFit="1" customWidth="1"/>
  </cols>
  <sheetData>
    <row r="1" spans="1:2">
      <c r="A1" s="76" t="s">
        <v>0</v>
      </c>
      <c r="B1" t="s">
        <v>1</v>
      </c>
    </row>
    <row r="3" spans="1:2">
      <c r="A3" s="76" t="s">
        <v>2</v>
      </c>
      <c r="B3" t="s">
        <v>3</v>
      </c>
    </row>
    <row r="4" spans="1:2">
      <c r="A4" s="77" t="s">
        <v>4</v>
      </c>
      <c r="B4">
        <v>11</v>
      </c>
    </row>
    <row r="5" spans="1:2">
      <c r="A5" s="77" t="s">
        <v>5</v>
      </c>
      <c r="B5">
        <v>17</v>
      </c>
    </row>
    <row r="6" spans="1:2">
      <c r="A6" s="77" t="s">
        <v>6</v>
      </c>
      <c r="B6">
        <v>13</v>
      </c>
    </row>
    <row r="7" spans="1:2">
      <c r="A7" s="77" t="s">
        <v>7</v>
      </c>
      <c r="B7">
        <v>6</v>
      </c>
    </row>
    <row r="8" spans="1:2">
      <c r="A8" s="77" t="s">
        <v>8</v>
      </c>
      <c r="B8">
        <v>47</v>
      </c>
    </row>
    <row r="9" spans="1:2">
      <c r="A9" s="76" t="s">
        <v>0</v>
      </c>
      <c r="B9" t="s">
        <v>1</v>
      </c>
    </row>
    <row r="11" spans="1:2">
      <c r="A11" s="76" t="s">
        <v>2</v>
      </c>
      <c r="B11" t="s">
        <v>3</v>
      </c>
    </row>
    <row r="12" spans="1:2">
      <c r="A12" s="77" t="s">
        <v>9</v>
      </c>
      <c r="B12">
        <v>7</v>
      </c>
    </row>
    <row r="13" spans="1:2">
      <c r="A13" s="77" t="s">
        <v>10</v>
      </c>
      <c r="B13">
        <v>6</v>
      </c>
    </row>
    <row r="14" spans="1:2">
      <c r="A14" s="77" t="s">
        <v>11</v>
      </c>
      <c r="B14">
        <v>34</v>
      </c>
    </row>
    <row r="15" spans="1:2">
      <c r="A15" s="77" t="s">
        <v>8</v>
      </c>
      <c r="B15">
        <v>47</v>
      </c>
    </row>
    <row r="18" spans="1:2">
      <c r="A18" s="76" t="s">
        <v>0</v>
      </c>
      <c r="B18" t="s">
        <v>1</v>
      </c>
    </row>
    <row r="20" spans="1:2">
      <c r="A20" s="76" t="s">
        <v>2</v>
      </c>
      <c r="B20" t="s">
        <v>3</v>
      </c>
    </row>
    <row r="21" spans="1:2">
      <c r="A21" s="77" t="s">
        <v>12</v>
      </c>
      <c r="B21">
        <v>2</v>
      </c>
    </row>
    <row r="22" spans="1:2">
      <c r="A22" s="77" t="s">
        <v>13</v>
      </c>
      <c r="B22">
        <v>2</v>
      </c>
    </row>
    <row r="23" spans="1:2">
      <c r="A23" s="77" t="s">
        <v>14</v>
      </c>
      <c r="B23">
        <v>1</v>
      </c>
    </row>
    <row r="24" spans="1:2">
      <c r="A24" s="77" t="s">
        <v>15</v>
      </c>
      <c r="B24">
        <v>5</v>
      </c>
    </row>
    <row r="25" spans="1:2">
      <c r="A25" s="77" t="s">
        <v>16</v>
      </c>
      <c r="B25">
        <v>4</v>
      </c>
    </row>
    <row r="26" spans="1:2">
      <c r="A26" s="77" t="s">
        <v>17</v>
      </c>
      <c r="B26">
        <v>5</v>
      </c>
    </row>
    <row r="27" spans="1:2">
      <c r="A27" s="77" t="s">
        <v>18</v>
      </c>
      <c r="B27">
        <v>1</v>
      </c>
    </row>
    <row r="28" spans="1:2">
      <c r="A28" s="77" t="s">
        <v>19</v>
      </c>
      <c r="B28">
        <v>6</v>
      </c>
    </row>
    <row r="29" spans="1:2">
      <c r="A29" s="77" t="s">
        <v>20</v>
      </c>
      <c r="B29">
        <v>2</v>
      </c>
    </row>
    <row r="30" spans="1:2">
      <c r="A30" s="77" t="s">
        <v>21</v>
      </c>
      <c r="B30">
        <v>2</v>
      </c>
    </row>
    <row r="31" spans="1:2">
      <c r="A31" s="77" t="s">
        <v>22</v>
      </c>
      <c r="B31">
        <v>11</v>
      </c>
    </row>
    <row r="32" spans="1:2">
      <c r="A32" s="77" t="s">
        <v>23</v>
      </c>
      <c r="B32">
        <v>1</v>
      </c>
    </row>
    <row r="33" spans="1:2">
      <c r="A33" s="77" t="s">
        <v>24</v>
      </c>
      <c r="B33">
        <v>1</v>
      </c>
    </row>
    <row r="34" spans="1:2">
      <c r="A34" s="77" t="s">
        <v>25</v>
      </c>
      <c r="B34">
        <v>2</v>
      </c>
    </row>
    <row r="35" spans="1:2">
      <c r="A35" s="77" t="s">
        <v>26</v>
      </c>
      <c r="B35">
        <v>1</v>
      </c>
    </row>
    <row r="36" spans="1:2">
      <c r="A36" s="77" t="s">
        <v>27</v>
      </c>
      <c r="B36">
        <v>1</v>
      </c>
    </row>
    <row r="37" spans="1:2">
      <c r="A37" s="77" t="s">
        <v>8</v>
      </c>
      <c r="B37">
        <v>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D3F65-E9F6-427D-99CA-D8AF1C424F44}">
  <dimension ref="A1:B8"/>
  <sheetViews>
    <sheetView workbookViewId="0">
      <selection activeCell="B6" sqref="B6"/>
    </sheetView>
  </sheetViews>
  <sheetFormatPr defaultRowHeight="14.25"/>
  <cols>
    <col min="1" max="1" width="21.625" bestFit="1" customWidth="1"/>
    <col min="2" max="2" width="18.25" bestFit="1" customWidth="1"/>
  </cols>
  <sheetData>
    <row r="1" spans="1:2">
      <c r="A1" s="76" t="s">
        <v>28</v>
      </c>
      <c r="B1" t="s">
        <v>29</v>
      </c>
    </row>
    <row r="3" spans="1:2">
      <c r="A3" s="76" t="s">
        <v>2</v>
      </c>
      <c r="B3" t="s">
        <v>30</v>
      </c>
    </row>
    <row r="4" spans="1:2">
      <c r="A4" s="77" t="s">
        <v>4</v>
      </c>
      <c r="B4">
        <v>12</v>
      </c>
    </row>
    <row r="5" spans="1:2">
      <c r="A5" s="77" t="s">
        <v>5</v>
      </c>
      <c r="B5">
        <v>18</v>
      </c>
    </row>
    <row r="6" spans="1:2">
      <c r="A6" s="77" t="s">
        <v>6</v>
      </c>
      <c r="B6">
        <v>88</v>
      </c>
    </row>
    <row r="7" spans="1:2">
      <c r="A7" s="77" t="s">
        <v>7</v>
      </c>
      <c r="B7">
        <v>6</v>
      </c>
    </row>
    <row r="8" spans="1:2">
      <c r="A8" s="77" t="s">
        <v>8</v>
      </c>
      <c r="B8">
        <v>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4AA8-A09E-47B0-B028-CE1EBB03475D}">
  <dimension ref="A1:AC138"/>
  <sheetViews>
    <sheetView showGridLines="0" tabSelected="1" topLeftCell="A71" zoomScale="90" zoomScaleNormal="90" workbookViewId="0">
      <selection activeCell="B146" sqref="B146"/>
    </sheetView>
  </sheetViews>
  <sheetFormatPr defaultColWidth="9" defaultRowHeight="14.25"/>
  <cols>
    <col min="1" max="1" width="19.25" style="20" bestFit="1" customWidth="1"/>
    <col min="2" max="2" width="13.125" style="20" customWidth="1"/>
    <col min="3" max="3" width="11.875" style="20" bestFit="1" customWidth="1"/>
    <col min="4" max="4" width="16.25" style="20" bestFit="1" customWidth="1"/>
    <col min="5" max="5" width="14.75" style="20" bestFit="1" customWidth="1"/>
    <col min="6" max="6" width="25.625" style="20" bestFit="1" customWidth="1"/>
    <col min="7" max="7" width="29.375" style="20" bestFit="1" customWidth="1"/>
    <col min="8" max="8" width="19.75" style="20" bestFit="1" customWidth="1"/>
    <col min="9" max="9" width="15.375" style="20" bestFit="1" customWidth="1"/>
    <col min="10" max="10" width="13.875" style="20" bestFit="1" customWidth="1"/>
    <col min="11" max="11" width="24.125" style="20" bestFit="1" customWidth="1"/>
    <col min="12" max="12" width="16.75" style="20" bestFit="1" customWidth="1"/>
    <col min="13" max="13" width="11.375" style="20" bestFit="1" customWidth="1"/>
    <col min="14" max="15" width="17.375" style="20" bestFit="1" customWidth="1"/>
    <col min="16" max="16" width="7.875" style="20" bestFit="1" customWidth="1"/>
    <col min="17" max="17" width="9.875" style="20" bestFit="1" customWidth="1"/>
    <col min="18" max="18" width="8.375" style="20" bestFit="1" customWidth="1"/>
    <col min="19" max="19" width="7.875" style="20" bestFit="1" customWidth="1"/>
    <col min="20" max="20" width="9.25" style="20" bestFit="1" customWidth="1"/>
    <col min="21" max="21" width="8.75" style="20" bestFit="1" customWidth="1"/>
    <col min="22" max="22" width="10.125" style="20" bestFit="1" customWidth="1"/>
    <col min="23" max="23" width="9.75" style="20" bestFit="1" customWidth="1"/>
    <col min="24" max="24" width="8.625" style="20" bestFit="1" customWidth="1"/>
    <col min="25" max="25" width="8.125" style="20" bestFit="1" customWidth="1"/>
    <col min="26" max="27" width="18.375" style="20" bestFit="1" customWidth="1"/>
    <col min="28" max="28" width="17.875" style="20" bestFit="1" customWidth="1"/>
    <col min="29" max="29" width="17.5" style="20" bestFit="1" customWidth="1"/>
    <col min="30" max="16384" width="9" style="20"/>
  </cols>
  <sheetData>
    <row r="1" spans="1:29" ht="6.75" customHeight="1"/>
    <row r="2" spans="1:29" ht="26.25">
      <c r="B2" s="21" t="s">
        <v>31</v>
      </c>
      <c r="D2" s="21"/>
      <c r="G2" s="55" t="s">
        <v>32</v>
      </c>
      <c r="H2" s="66">
        <f>COUNTA(Table5[Site Name])</f>
        <v>124</v>
      </c>
      <c r="I2" s="160"/>
      <c r="J2" s="160"/>
    </row>
    <row r="3" spans="1:29" ht="18">
      <c r="B3" s="22" t="s">
        <v>33</v>
      </c>
      <c r="D3" s="22"/>
      <c r="G3" s="52" t="s">
        <v>34</v>
      </c>
      <c r="H3" s="53">
        <f>Table5[[#Totals],[Total Population (Individuals)]]</f>
        <v>888145</v>
      </c>
      <c r="I3" s="53">
        <f>Table5[[#Totals],[Total Population (HH)]]</f>
        <v>163871</v>
      </c>
    </row>
    <row r="4" spans="1:29" ht="15">
      <c r="B4" s="23" t="s">
        <v>468</v>
      </c>
      <c r="D4" s="23"/>
      <c r="G4" s="54"/>
      <c r="H4" s="53" t="s">
        <v>35</v>
      </c>
      <c r="I4" s="53" t="s">
        <v>36</v>
      </c>
    </row>
    <row r="5" spans="1:29" ht="8.25" customHeight="1"/>
    <row r="6" spans="1:29" s="26" customFormat="1" ht="25.5">
      <c r="A6" s="24" t="s">
        <v>37</v>
      </c>
      <c r="B6" s="24" t="s">
        <v>38</v>
      </c>
      <c r="C6" s="24" t="s">
        <v>39</v>
      </c>
      <c r="D6" s="24" t="s">
        <v>40</v>
      </c>
      <c r="E6" s="24" t="s">
        <v>41</v>
      </c>
      <c r="F6" s="24" t="s">
        <v>42</v>
      </c>
      <c r="G6" s="24" t="s">
        <v>43</v>
      </c>
      <c r="H6" s="24" t="s">
        <v>44</v>
      </c>
      <c r="I6" s="24" t="s">
        <v>0</v>
      </c>
      <c r="J6" s="24" t="s">
        <v>45</v>
      </c>
      <c r="K6" s="24" t="s">
        <v>46</v>
      </c>
      <c r="L6" s="24" t="s">
        <v>47</v>
      </c>
      <c r="M6" s="24" t="s">
        <v>48</v>
      </c>
      <c r="N6" s="25" t="s">
        <v>49</v>
      </c>
      <c r="O6" s="25" t="s">
        <v>50</v>
      </c>
      <c r="P6" s="24" t="s">
        <v>51</v>
      </c>
      <c r="Q6" s="24" t="s">
        <v>52</v>
      </c>
      <c r="R6" s="24" t="s">
        <v>53</v>
      </c>
      <c r="S6" s="24" t="s">
        <v>54</v>
      </c>
      <c r="T6" s="24" t="s">
        <v>55</v>
      </c>
      <c r="U6" s="24" t="s">
        <v>56</v>
      </c>
      <c r="V6" s="24" t="s">
        <v>57</v>
      </c>
      <c r="W6" s="24" t="s">
        <v>58</v>
      </c>
      <c r="X6" s="24" t="s">
        <v>59</v>
      </c>
      <c r="Y6" s="24" t="s">
        <v>60</v>
      </c>
      <c r="Z6" s="25" t="s">
        <v>61</v>
      </c>
      <c r="AA6" s="25" t="s">
        <v>28</v>
      </c>
      <c r="AB6" s="25" t="s">
        <v>62</v>
      </c>
      <c r="AC6" s="25" t="s">
        <v>63</v>
      </c>
    </row>
    <row r="7" spans="1:29">
      <c r="A7" s="80" t="s">
        <v>64</v>
      </c>
      <c r="B7" s="80" t="s">
        <v>65</v>
      </c>
      <c r="C7" s="80" t="s">
        <v>66</v>
      </c>
      <c r="D7" s="80" t="s">
        <v>67</v>
      </c>
      <c r="E7" s="80" t="s">
        <v>68</v>
      </c>
      <c r="F7" s="80" t="s">
        <v>69</v>
      </c>
      <c r="G7" s="80"/>
      <c r="H7" s="80" t="s">
        <v>6</v>
      </c>
      <c r="I7" s="80" t="s">
        <v>70</v>
      </c>
      <c r="J7" s="80" t="s">
        <v>71</v>
      </c>
      <c r="K7" s="80"/>
      <c r="L7" s="80" t="s">
        <v>71</v>
      </c>
      <c r="M7" s="80" t="s">
        <v>71</v>
      </c>
      <c r="N7" s="78">
        <v>2630</v>
      </c>
      <c r="O7" s="78">
        <v>526</v>
      </c>
      <c r="P7" s="79">
        <v>1238</v>
      </c>
      <c r="Q7" s="79">
        <v>1392</v>
      </c>
      <c r="R7" s="79">
        <v>272</v>
      </c>
      <c r="S7" s="79">
        <v>257</v>
      </c>
      <c r="T7" s="79">
        <v>497</v>
      </c>
      <c r="U7" s="79">
        <v>455</v>
      </c>
      <c r="V7" s="79">
        <v>421</v>
      </c>
      <c r="W7" s="79">
        <v>579</v>
      </c>
      <c r="X7" s="79">
        <v>48</v>
      </c>
      <c r="Y7" s="79">
        <v>101</v>
      </c>
      <c r="Z7" s="79"/>
      <c r="AA7" s="79"/>
      <c r="AB7" s="79"/>
      <c r="AC7" s="79"/>
    </row>
    <row r="8" spans="1:29">
      <c r="A8" s="80" t="s">
        <v>64</v>
      </c>
      <c r="B8" s="80" t="s">
        <v>65</v>
      </c>
      <c r="C8" s="80" t="s">
        <v>16</v>
      </c>
      <c r="D8" s="80" t="s">
        <v>72</v>
      </c>
      <c r="E8" s="80" t="s">
        <v>73</v>
      </c>
      <c r="F8" s="80" t="s">
        <v>74</v>
      </c>
      <c r="G8" s="80" t="s">
        <v>75</v>
      </c>
      <c r="H8" s="80" t="s">
        <v>4</v>
      </c>
      <c r="I8" s="80" t="s">
        <v>1</v>
      </c>
      <c r="J8" s="80" t="s">
        <v>76</v>
      </c>
      <c r="K8" s="80" t="s">
        <v>77</v>
      </c>
      <c r="L8" s="80" t="s">
        <v>11</v>
      </c>
      <c r="M8" s="80" t="s">
        <v>78</v>
      </c>
      <c r="N8" s="78">
        <v>8223</v>
      </c>
      <c r="O8" s="78">
        <v>1857</v>
      </c>
      <c r="P8" s="79">
        <v>4348</v>
      </c>
      <c r="Q8" s="79">
        <v>3875</v>
      </c>
      <c r="R8" s="79">
        <v>134</v>
      </c>
      <c r="S8" s="79">
        <v>248</v>
      </c>
      <c r="T8" s="79">
        <v>473</v>
      </c>
      <c r="U8" s="79">
        <v>478</v>
      </c>
      <c r="V8" s="79">
        <v>2697</v>
      </c>
      <c r="W8" s="79">
        <v>2631</v>
      </c>
      <c r="X8" s="79">
        <v>1044</v>
      </c>
      <c r="Y8" s="79">
        <v>518</v>
      </c>
      <c r="Z8" s="79">
        <v>134</v>
      </c>
      <c r="AA8" s="79">
        <v>21</v>
      </c>
      <c r="AB8" s="79">
        <v>74</v>
      </c>
      <c r="AC8" s="79">
        <v>14</v>
      </c>
    </row>
    <row r="9" spans="1:29">
      <c r="A9" s="80" t="s">
        <v>64</v>
      </c>
      <c r="B9" s="80" t="s">
        <v>65</v>
      </c>
      <c r="C9" s="80" t="s">
        <v>66</v>
      </c>
      <c r="D9" s="80" t="s">
        <v>67</v>
      </c>
      <c r="E9" s="80" t="s">
        <v>68</v>
      </c>
      <c r="F9" s="80" t="s">
        <v>79</v>
      </c>
      <c r="G9" s="80"/>
      <c r="H9" s="80" t="s">
        <v>6</v>
      </c>
      <c r="I9" s="80" t="s">
        <v>70</v>
      </c>
      <c r="J9" s="80" t="s">
        <v>71</v>
      </c>
      <c r="K9" s="80"/>
      <c r="L9" s="80" t="s">
        <v>71</v>
      </c>
      <c r="M9" s="80" t="s">
        <v>71</v>
      </c>
      <c r="N9" s="78">
        <v>1755</v>
      </c>
      <c r="O9" s="78">
        <v>351</v>
      </c>
      <c r="P9" s="79">
        <v>826</v>
      </c>
      <c r="Q9" s="79">
        <v>929</v>
      </c>
      <c r="R9" s="79">
        <v>182</v>
      </c>
      <c r="S9" s="79">
        <v>172</v>
      </c>
      <c r="T9" s="79">
        <v>332</v>
      </c>
      <c r="U9" s="79">
        <v>304</v>
      </c>
      <c r="V9" s="79">
        <v>280</v>
      </c>
      <c r="W9" s="79">
        <v>385</v>
      </c>
      <c r="X9" s="79">
        <v>32</v>
      </c>
      <c r="Y9" s="79">
        <v>68</v>
      </c>
      <c r="Z9" s="79"/>
      <c r="AA9" s="79"/>
      <c r="AB9" s="79"/>
      <c r="AC9" s="79"/>
    </row>
    <row r="10" spans="1:29">
      <c r="A10" s="80" t="s">
        <v>64</v>
      </c>
      <c r="B10" s="80" t="s">
        <v>65</v>
      </c>
      <c r="C10" s="80" t="s">
        <v>16</v>
      </c>
      <c r="D10" s="80" t="s">
        <v>72</v>
      </c>
      <c r="E10" s="80" t="s">
        <v>73</v>
      </c>
      <c r="F10" s="80" t="s">
        <v>80</v>
      </c>
      <c r="G10" s="80"/>
      <c r="H10" s="80" t="s">
        <v>5</v>
      </c>
      <c r="I10" s="80" t="s">
        <v>1</v>
      </c>
      <c r="J10" s="80" t="s">
        <v>76</v>
      </c>
      <c r="K10" s="80" t="s">
        <v>81</v>
      </c>
      <c r="L10" s="80" t="s">
        <v>9</v>
      </c>
      <c r="M10" s="80" t="s">
        <v>78</v>
      </c>
      <c r="N10" s="78">
        <v>8520</v>
      </c>
      <c r="O10" s="78">
        <v>2209</v>
      </c>
      <c r="P10" s="79">
        <v>4328</v>
      </c>
      <c r="Q10" s="79">
        <v>4192</v>
      </c>
      <c r="R10" s="79">
        <v>139</v>
      </c>
      <c r="S10" s="79">
        <v>256</v>
      </c>
      <c r="T10" s="79">
        <v>490</v>
      </c>
      <c r="U10" s="79">
        <v>495</v>
      </c>
      <c r="V10" s="79">
        <v>2795</v>
      </c>
      <c r="W10" s="79">
        <v>2726</v>
      </c>
      <c r="X10" s="79">
        <v>1082</v>
      </c>
      <c r="Y10" s="79">
        <v>537</v>
      </c>
      <c r="Z10" s="79">
        <v>523</v>
      </c>
      <c r="AA10" s="79">
        <v>78</v>
      </c>
      <c r="AB10" s="79">
        <v>190</v>
      </c>
      <c r="AC10" s="79">
        <v>39</v>
      </c>
    </row>
    <row r="11" spans="1:29">
      <c r="A11" s="80" t="s">
        <v>64</v>
      </c>
      <c r="B11" s="80" t="s">
        <v>65</v>
      </c>
      <c r="C11" s="80" t="s">
        <v>16</v>
      </c>
      <c r="D11" s="80" t="s">
        <v>72</v>
      </c>
      <c r="E11" s="80" t="s">
        <v>73</v>
      </c>
      <c r="F11" s="80" t="s">
        <v>82</v>
      </c>
      <c r="G11" s="80"/>
      <c r="H11" s="80" t="s">
        <v>5</v>
      </c>
      <c r="I11" s="80" t="s">
        <v>1</v>
      </c>
      <c r="J11" s="80" t="s">
        <v>76</v>
      </c>
      <c r="K11" s="80" t="s">
        <v>81</v>
      </c>
      <c r="L11" s="80" t="s">
        <v>9</v>
      </c>
      <c r="M11" s="80" t="s">
        <v>78</v>
      </c>
      <c r="N11" s="78">
        <v>28106</v>
      </c>
      <c r="O11" s="78">
        <v>10023</v>
      </c>
      <c r="P11" s="79">
        <v>13802</v>
      </c>
      <c r="Q11" s="79">
        <v>14304</v>
      </c>
      <c r="R11" s="79">
        <v>458</v>
      </c>
      <c r="S11" s="79">
        <v>846</v>
      </c>
      <c r="T11" s="79">
        <v>1616</v>
      </c>
      <c r="U11" s="79">
        <v>1633</v>
      </c>
      <c r="V11" s="79">
        <v>9219</v>
      </c>
      <c r="W11" s="79">
        <v>8994</v>
      </c>
      <c r="X11" s="79">
        <v>3569</v>
      </c>
      <c r="Y11" s="79">
        <v>1771</v>
      </c>
      <c r="Z11" s="79">
        <v>5917</v>
      </c>
      <c r="AA11" s="79">
        <v>231</v>
      </c>
      <c r="AB11" s="79">
        <v>723</v>
      </c>
      <c r="AC11" s="79">
        <v>95</v>
      </c>
    </row>
    <row r="12" spans="1:29">
      <c r="A12" s="80" t="s">
        <v>64</v>
      </c>
      <c r="B12" s="80" t="s">
        <v>65</v>
      </c>
      <c r="C12" s="80" t="s">
        <v>66</v>
      </c>
      <c r="D12" s="80" t="s">
        <v>67</v>
      </c>
      <c r="E12" s="80" t="s">
        <v>83</v>
      </c>
      <c r="F12" s="80" t="s">
        <v>84</v>
      </c>
      <c r="G12" s="80" t="s">
        <v>85</v>
      </c>
      <c r="H12" s="80" t="s">
        <v>6</v>
      </c>
      <c r="I12" s="80" t="s">
        <v>70</v>
      </c>
      <c r="J12" s="80" t="s">
        <v>71</v>
      </c>
      <c r="K12" s="80"/>
      <c r="L12" s="80" t="s">
        <v>71</v>
      </c>
      <c r="M12" s="80" t="s">
        <v>71</v>
      </c>
      <c r="N12" s="78">
        <v>1100</v>
      </c>
      <c r="O12" s="78">
        <v>220</v>
      </c>
      <c r="P12" s="79">
        <v>518</v>
      </c>
      <c r="Q12" s="79">
        <v>582</v>
      </c>
      <c r="R12" s="79">
        <v>114</v>
      </c>
      <c r="S12" s="79">
        <v>108</v>
      </c>
      <c r="T12" s="79">
        <v>208</v>
      </c>
      <c r="U12" s="79">
        <v>190</v>
      </c>
      <c r="V12" s="79">
        <v>176</v>
      </c>
      <c r="W12" s="79">
        <v>242</v>
      </c>
      <c r="X12" s="79">
        <v>20</v>
      </c>
      <c r="Y12" s="79">
        <v>42</v>
      </c>
      <c r="Z12" s="79"/>
      <c r="AA12" s="79"/>
      <c r="AB12" s="79"/>
      <c r="AC12" s="79"/>
    </row>
    <row r="13" spans="1:29">
      <c r="A13" s="80" t="s">
        <v>64</v>
      </c>
      <c r="B13" s="80" t="s">
        <v>65</v>
      </c>
      <c r="C13" s="80" t="s">
        <v>16</v>
      </c>
      <c r="D13" s="80" t="s">
        <v>72</v>
      </c>
      <c r="E13" s="80" t="s">
        <v>16</v>
      </c>
      <c r="F13" s="80" t="s">
        <v>86</v>
      </c>
      <c r="G13" s="80"/>
      <c r="H13" s="80" t="s">
        <v>6</v>
      </c>
      <c r="I13" s="80" t="s">
        <v>70</v>
      </c>
      <c r="J13" s="80" t="s">
        <v>71</v>
      </c>
      <c r="K13" s="80"/>
      <c r="L13" s="80" t="s">
        <v>71</v>
      </c>
      <c r="M13" s="80" t="s">
        <v>71</v>
      </c>
      <c r="N13" s="78">
        <v>12000</v>
      </c>
      <c r="O13" s="78">
        <v>2000</v>
      </c>
      <c r="P13" s="79">
        <v>6346</v>
      </c>
      <c r="Q13" s="79">
        <v>5654</v>
      </c>
      <c r="R13" s="79">
        <v>196</v>
      </c>
      <c r="S13" s="79">
        <v>361</v>
      </c>
      <c r="T13" s="79">
        <v>690</v>
      </c>
      <c r="U13" s="79">
        <v>697</v>
      </c>
      <c r="V13" s="79">
        <v>3936</v>
      </c>
      <c r="W13" s="79">
        <v>3840</v>
      </c>
      <c r="X13" s="79">
        <v>1524</v>
      </c>
      <c r="Y13" s="79">
        <v>756</v>
      </c>
      <c r="Z13" s="79"/>
      <c r="AA13" s="79"/>
      <c r="AB13" s="79"/>
      <c r="AC13" s="79"/>
    </row>
    <row r="14" spans="1:29">
      <c r="A14" s="80" t="s">
        <v>64</v>
      </c>
      <c r="B14" s="80" t="s">
        <v>65</v>
      </c>
      <c r="C14" s="80" t="s">
        <v>16</v>
      </c>
      <c r="D14" s="80" t="s">
        <v>72</v>
      </c>
      <c r="E14" s="80" t="s">
        <v>87</v>
      </c>
      <c r="F14" s="80" t="s">
        <v>88</v>
      </c>
      <c r="G14" s="80" t="s">
        <v>89</v>
      </c>
      <c r="H14" s="80" t="s">
        <v>5</v>
      </c>
      <c r="I14" s="80" t="s">
        <v>1</v>
      </c>
      <c r="J14" s="80" t="s">
        <v>90</v>
      </c>
      <c r="K14" s="80"/>
      <c r="L14" s="80" t="s">
        <v>11</v>
      </c>
      <c r="M14" s="80" t="s">
        <v>78</v>
      </c>
      <c r="N14" s="78">
        <v>41215</v>
      </c>
      <c r="O14" s="78">
        <v>5598</v>
      </c>
      <c r="P14" s="79">
        <v>21794</v>
      </c>
      <c r="Q14" s="79">
        <v>19421</v>
      </c>
      <c r="R14" s="79">
        <v>672</v>
      </c>
      <c r="S14" s="79">
        <v>1241</v>
      </c>
      <c r="T14" s="79">
        <v>2370</v>
      </c>
      <c r="U14" s="79">
        <v>2395</v>
      </c>
      <c r="V14" s="79">
        <v>13518</v>
      </c>
      <c r="W14" s="79">
        <v>13188</v>
      </c>
      <c r="X14" s="79">
        <v>5234</v>
      </c>
      <c r="Y14" s="79">
        <v>2597</v>
      </c>
      <c r="Z14" s="79">
        <v>1789</v>
      </c>
      <c r="AA14" s="79">
        <v>257</v>
      </c>
      <c r="AB14" s="79">
        <v>75</v>
      </c>
      <c r="AC14" s="79">
        <v>12</v>
      </c>
    </row>
    <row r="15" spans="1:29">
      <c r="A15" s="80" t="s">
        <v>64</v>
      </c>
      <c r="B15" s="80" t="s">
        <v>65</v>
      </c>
      <c r="C15" s="80" t="s">
        <v>16</v>
      </c>
      <c r="D15" s="80" t="s">
        <v>72</v>
      </c>
      <c r="E15" s="80" t="s">
        <v>91</v>
      </c>
      <c r="F15" s="80" t="s">
        <v>92</v>
      </c>
      <c r="G15" s="80" t="s">
        <v>93</v>
      </c>
      <c r="H15" s="80" t="s">
        <v>6</v>
      </c>
      <c r="I15" s="80" t="s">
        <v>70</v>
      </c>
      <c r="J15" s="80" t="s">
        <v>76</v>
      </c>
      <c r="K15" s="80"/>
      <c r="L15" s="80" t="s">
        <v>71</v>
      </c>
      <c r="M15" s="80" t="s">
        <v>71</v>
      </c>
      <c r="N15" s="78">
        <v>20969</v>
      </c>
      <c r="O15" s="78">
        <v>4041</v>
      </c>
      <c r="P15" s="79">
        <v>11088</v>
      </c>
      <c r="Q15" s="79">
        <v>9881</v>
      </c>
      <c r="R15" s="79">
        <v>342</v>
      </c>
      <c r="S15" s="79">
        <v>631</v>
      </c>
      <c r="T15" s="79">
        <v>1205</v>
      </c>
      <c r="U15" s="79">
        <v>1218</v>
      </c>
      <c r="V15" s="79">
        <v>6878</v>
      </c>
      <c r="W15" s="79">
        <v>6711</v>
      </c>
      <c r="X15" s="79">
        <v>2663</v>
      </c>
      <c r="Y15" s="79">
        <v>1321</v>
      </c>
      <c r="Z15" s="79">
        <v>5602</v>
      </c>
      <c r="AA15" s="79">
        <v>1214</v>
      </c>
      <c r="AB15" s="79">
        <v>337</v>
      </c>
      <c r="AC15" s="79">
        <v>57</v>
      </c>
    </row>
    <row r="16" spans="1:29">
      <c r="A16" s="80" t="s">
        <v>94</v>
      </c>
      <c r="B16" s="80" t="s">
        <v>95</v>
      </c>
      <c r="C16" s="80" t="s">
        <v>96</v>
      </c>
      <c r="D16" s="80" t="s">
        <v>97</v>
      </c>
      <c r="E16" s="80" t="s">
        <v>98</v>
      </c>
      <c r="F16" s="80" t="s">
        <v>96</v>
      </c>
      <c r="G16" s="80" t="s">
        <v>96</v>
      </c>
      <c r="H16" s="80" t="s">
        <v>6</v>
      </c>
      <c r="I16" s="80" t="s">
        <v>70</v>
      </c>
      <c r="J16" s="80" t="s">
        <v>71</v>
      </c>
      <c r="K16" s="80"/>
      <c r="L16" s="80" t="s">
        <v>71</v>
      </c>
      <c r="M16" s="80" t="s">
        <v>71</v>
      </c>
      <c r="N16" s="78">
        <v>11410</v>
      </c>
      <c r="O16" s="78">
        <v>1643</v>
      </c>
      <c r="P16" s="79">
        <v>5624</v>
      </c>
      <c r="Q16" s="79">
        <v>5786</v>
      </c>
      <c r="R16" s="79">
        <v>1134</v>
      </c>
      <c r="S16" s="79">
        <v>1210</v>
      </c>
      <c r="T16" s="79">
        <v>2031</v>
      </c>
      <c r="U16" s="79">
        <v>2140</v>
      </c>
      <c r="V16" s="79">
        <v>1914</v>
      </c>
      <c r="W16" s="79">
        <v>1871</v>
      </c>
      <c r="X16" s="79">
        <v>545</v>
      </c>
      <c r="Y16" s="79">
        <v>565</v>
      </c>
      <c r="Z16" s="79"/>
      <c r="AA16" s="79"/>
      <c r="AB16" s="79">
        <v>1025</v>
      </c>
      <c r="AC16" s="79">
        <v>158</v>
      </c>
    </row>
    <row r="17" spans="1:29">
      <c r="A17" s="80" t="s">
        <v>99</v>
      </c>
      <c r="B17" s="80" t="s">
        <v>100</v>
      </c>
      <c r="C17" s="80" t="s">
        <v>12</v>
      </c>
      <c r="D17" s="80" t="s">
        <v>101</v>
      </c>
      <c r="E17" s="80" t="s">
        <v>102</v>
      </c>
      <c r="F17" s="80" t="s">
        <v>102</v>
      </c>
      <c r="G17" s="80"/>
      <c r="H17" s="80" t="s">
        <v>4</v>
      </c>
      <c r="I17" s="80" t="s">
        <v>1</v>
      </c>
      <c r="J17" s="80" t="s">
        <v>81</v>
      </c>
      <c r="K17" s="80"/>
      <c r="L17" s="80" t="s">
        <v>9</v>
      </c>
      <c r="M17" s="80" t="s">
        <v>78</v>
      </c>
      <c r="N17" s="78">
        <v>13409</v>
      </c>
      <c r="O17" s="78">
        <v>3153</v>
      </c>
      <c r="P17" s="79">
        <v>6095</v>
      </c>
      <c r="Q17" s="79">
        <v>7314</v>
      </c>
      <c r="R17" s="79">
        <v>801</v>
      </c>
      <c r="S17" s="79">
        <v>350</v>
      </c>
      <c r="T17" s="79">
        <v>1018</v>
      </c>
      <c r="U17" s="79">
        <v>743</v>
      </c>
      <c r="V17" s="79">
        <v>4117</v>
      </c>
      <c r="W17" s="79">
        <v>6125</v>
      </c>
      <c r="X17" s="79">
        <v>159</v>
      </c>
      <c r="Y17" s="79">
        <v>96</v>
      </c>
      <c r="Z17" s="79">
        <v>10473</v>
      </c>
      <c r="AA17" s="79">
        <v>2689</v>
      </c>
      <c r="AB17" s="79">
        <v>2936</v>
      </c>
      <c r="AC17" s="79">
        <v>464</v>
      </c>
    </row>
    <row r="18" spans="1:29">
      <c r="A18" s="80" t="s">
        <v>99</v>
      </c>
      <c r="B18" s="80" t="s">
        <v>100</v>
      </c>
      <c r="C18" s="80" t="s">
        <v>12</v>
      </c>
      <c r="D18" s="80" t="s">
        <v>101</v>
      </c>
      <c r="E18" s="80" t="s">
        <v>103</v>
      </c>
      <c r="F18" s="80" t="s">
        <v>103</v>
      </c>
      <c r="G18" s="80"/>
      <c r="H18" s="80" t="s">
        <v>4</v>
      </c>
      <c r="I18" s="80" t="s">
        <v>1</v>
      </c>
      <c r="J18" s="80" t="s">
        <v>81</v>
      </c>
      <c r="K18" s="80"/>
      <c r="L18" s="80" t="s">
        <v>9</v>
      </c>
      <c r="M18" s="80" t="s">
        <v>78</v>
      </c>
      <c r="N18" s="78">
        <v>7810</v>
      </c>
      <c r="O18" s="78">
        <v>2305</v>
      </c>
      <c r="P18" s="79">
        <v>3008</v>
      </c>
      <c r="Q18" s="79">
        <v>4802</v>
      </c>
      <c r="R18" s="79">
        <v>313</v>
      </c>
      <c r="S18" s="79">
        <v>471</v>
      </c>
      <c r="T18" s="79">
        <v>559</v>
      </c>
      <c r="U18" s="79">
        <v>510</v>
      </c>
      <c r="V18" s="79">
        <v>2043</v>
      </c>
      <c r="W18" s="79">
        <v>3775</v>
      </c>
      <c r="X18" s="79">
        <v>93</v>
      </c>
      <c r="Y18" s="79">
        <v>46</v>
      </c>
      <c r="Z18" s="79">
        <v>6184</v>
      </c>
      <c r="AA18" s="79">
        <v>1823</v>
      </c>
      <c r="AB18" s="79">
        <v>1626</v>
      </c>
      <c r="AC18" s="79">
        <v>482</v>
      </c>
    </row>
    <row r="19" spans="1:29">
      <c r="A19" s="80" t="s">
        <v>99</v>
      </c>
      <c r="B19" s="80" t="s">
        <v>100</v>
      </c>
      <c r="C19" s="80" t="s">
        <v>12</v>
      </c>
      <c r="D19" s="80" t="s">
        <v>104</v>
      </c>
      <c r="E19" s="80" t="s">
        <v>105</v>
      </c>
      <c r="F19" s="80" t="s">
        <v>105</v>
      </c>
      <c r="G19" s="80" t="s">
        <v>106</v>
      </c>
      <c r="H19" s="80" t="s">
        <v>6</v>
      </c>
      <c r="I19" s="80" t="s">
        <v>70</v>
      </c>
      <c r="J19" s="80" t="s">
        <v>76</v>
      </c>
      <c r="K19" s="80"/>
      <c r="L19" s="80" t="s">
        <v>71</v>
      </c>
      <c r="M19" s="80" t="s">
        <v>71</v>
      </c>
      <c r="N19" s="78">
        <v>2934</v>
      </c>
      <c r="O19" s="78">
        <v>978</v>
      </c>
      <c r="P19" s="79">
        <v>1458</v>
      </c>
      <c r="Q19" s="79">
        <v>1476</v>
      </c>
      <c r="R19" s="79">
        <v>260</v>
      </c>
      <c r="S19" s="79">
        <v>282</v>
      </c>
      <c r="T19" s="79">
        <v>493</v>
      </c>
      <c r="U19" s="79">
        <v>443</v>
      </c>
      <c r="V19" s="79">
        <v>616</v>
      </c>
      <c r="W19" s="79">
        <v>607</v>
      </c>
      <c r="X19" s="79">
        <v>89</v>
      </c>
      <c r="Y19" s="79">
        <v>144</v>
      </c>
      <c r="Z19" s="79"/>
      <c r="AA19" s="79"/>
      <c r="AB19" s="79"/>
      <c r="AC19" s="79"/>
    </row>
    <row r="20" spans="1:29">
      <c r="A20" s="80" t="s">
        <v>99</v>
      </c>
      <c r="B20" s="80" t="s">
        <v>100</v>
      </c>
      <c r="C20" s="80" t="s">
        <v>107</v>
      </c>
      <c r="D20" s="80" t="s">
        <v>101</v>
      </c>
      <c r="E20" s="80" t="s">
        <v>108</v>
      </c>
      <c r="F20" s="80" t="s">
        <v>109</v>
      </c>
      <c r="G20" s="80"/>
      <c r="H20" s="80" t="s">
        <v>5</v>
      </c>
      <c r="I20" s="80" t="s">
        <v>70</v>
      </c>
      <c r="J20" s="80" t="s">
        <v>76</v>
      </c>
      <c r="K20" s="80"/>
      <c r="L20" s="80" t="s">
        <v>71</v>
      </c>
      <c r="M20" s="80" t="s">
        <v>71</v>
      </c>
      <c r="N20" s="78">
        <v>4410</v>
      </c>
      <c r="O20" s="78">
        <v>1547</v>
      </c>
      <c r="P20" s="79">
        <v>2167</v>
      </c>
      <c r="Q20" s="79">
        <v>2243</v>
      </c>
      <c r="R20" s="79">
        <v>400</v>
      </c>
      <c r="S20" s="79">
        <v>283</v>
      </c>
      <c r="T20" s="79">
        <v>622</v>
      </c>
      <c r="U20" s="79">
        <v>679</v>
      </c>
      <c r="V20" s="79">
        <v>939</v>
      </c>
      <c r="W20" s="79">
        <v>1063</v>
      </c>
      <c r="X20" s="79">
        <v>206</v>
      </c>
      <c r="Y20" s="79">
        <v>218</v>
      </c>
      <c r="Z20" s="79">
        <v>340</v>
      </c>
      <c r="AA20" s="79">
        <v>80</v>
      </c>
      <c r="AB20" s="79">
        <v>1270</v>
      </c>
      <c r="AC20" s="79">
        <v>107</v>
      </c>
    </row>
    <row r="21" spans="1:29">
      <c r="A21" s="80" t="s">
        <v>99</v>
      </c>
      <c r="B21" s="80" t="s">
        <v>100</v>
      </c>
      <c r="C21" s="80" t="s">
        <v>107</v>
      </c>
      <c r="D21" s="80" t="s">
        <v>101</v>
      </c>
      <c r="E21" s="80" t="s">
        <v>110</v>
      </c>
      <c r="F21" s="80" t="s">
        <v>111</v>
      </c>
      <c r="G21" s="80"/>
      <c r="H21" s="80" t="s">
        <v>6</v>
      </c>
      <c r="I21" s="80" t="s">
        <v>70</v>
      </c>
      <c r="J21" s="80" t="s">
        <v>76</v>
      </c>
      <c r="K21" s="80"/>
      <c r="L21" s="80" t="s">
        <v>71</v>
      </c>
      <c r="M21" s="80" t="s">
        <v>71</v>
      </c>
      <c r="N21" s="78">
        <v>4765</v>
      </c>
      <c r="O21" s="78">
        <v>1129</v>
      </c>
      <c r="P21" s="79">
        <v>2342</v>
      </c>
      <c r="Q21" s="79">
        <v>2423</v>
      </c>
      <c r="R21" s="79">
        <v>433</v>
      </c>
      <c r="S21" s="79">
        <v>305</v>
      </c>
      <c r="T21" s="79">
        <v>672</v>
      </c>
      <c r="U21" s="79">
        <v>734</v>
      </c>
      <c r="V21" s="79">
        <v>1015</v>
      </c>
      <c r="W21" s="79">
        <v>1148</v>
      </c>
      <c r="X21" s="79">
        <v>222</v>
      </c>
      <c r="Y21" s="79">
        <v>236</v>
      </c>
      <c r="Z21" s="79">
        <v>20</v>
      </c>
      <c r="AA21" s="79">
        <v>4</v>
      </c>
      <c r="AB21" s="79">
        <v>50</v>
      </c>
      <c r="AC21" s="79">
        <v>10</v>
      </c>
    </row>
    <row r="22" spans="1:29">
      <c r="A22" s="80" t="s">
        <v>99</v>
      </c>
      <c r="B22" s="80" t="s">
        <v>100</v>
      </c>
      <c r="C22" s="80" t="s">
        <v>107</v>
      </c>
      <c r="D22" s="80" t="s">
        <v>101</v>
      </c>
      <c r="E22" s="80" t="s">
        <v>112</v>
      </c>
      <c r="F22" s="80" t="s">
        <v>113</v>
      </c>
      <c r="G22" s="80"/>
      <c r="H22" s="80" t="s">
        <v>6</v>
      </c>
      <c r="I22" s="80" t="s">
        <v>70</v>
      </c>
      <c r="J22" s="80" t="s">
        <v>76</v>
      </c>
      <c r="K22" s="80"/>
      <c r="L22" s="80" t="s">
        <v>71</v>
      </c>
      <c r="M22" s="80" t="s">
        <v>71</v>
      </c>
      <c r="N22" s="78">
        <v>12968</v>
      </c>
      <c r="O22" s="78">
        <v>2161</v>
      </c>
      <c r="P22" s="79">
        <v>6372</v>
      </c>
      <c r="Q22" s="79">
        <v>6596</v>
      </c>
      <c r="R22" s="79">
        <v>1177</v>
      </c>
      <c r="S22" s="79">
        <v>831</v>
      </c>
      <c r="T22" s="79">
        <v>1828</v>
      </c>
      <c r="U22" s="79">
        <v>1997</v>
      </c>
      <c r="V22" s="79">
        <v>2763</v>
      </c>
      <c r="W22" s="79">
        <v>3126</v>
      </c>
      <c r="X22" s="79">
        <v>604</v>
      </c>
      <c r="Y22" s="79">
        <v>642</v>
      </c>
      <c r="Z22" s="79"/>
      <c r="AA22" s="79"/>
      <c r="AB22" s="79"/>
      <c r="AC22" s="79"/>
    </row>
    <row r="23" spans="1:29">
      <c r="A23" s="80" t="s">
        <v>99</v>
      </c>
      <c r="B23" s="80" t="s">
        <v>100</v>
      </c>
      <c r="C23" s="80" t="s">
        <v>107</v>
      </c>
      <c r="D23" s="80" t="s">
        <v>101</v>
      </c>
      <c r="E23" s="80" t="s">
        <v>114</v>
      </c>
      <c r="F23" s="80" t="s">
        <v>115</v>
      </c>
      <c r="G23" s="80"/>
      <c r="H23" s="80" t="s">
        <v>6</v>
      </c>
      <c r="I23" s="80" t="s">
        <v>70</v>
      </c>
      <c r="J23" s="80" t="s">
        <v>76</v>
      </c>
      <c r="K23" s="80"/>
      <c r="L23" s="80" t="s">
        <v>71</v>
      </c>
      <c r="M23" s="80" t="s">
        <v>71</v>
      </c>
      <c r="N23" s="78">
        <v>1680</v>
      </c>
      <c r="O23" s="78">
        <v>336</v>
      </c>
      <c r="P23" s="79">
        <v>826</v>
      </c>
      <c r="Q23" s="79">
        <v>854</v>
      </c>
      <c r="R23" s="79">
        <v>153</v>
      </c>
      <c r="S23" s="79">
        <v>108</v>
      </c>
      <c r="T23" s="79">
        <v>237</v>
      </c>
      <c r="U23" s="79">
        <v>259</v>
      </c>
      <c r="V23" s="79">
        <v>358</v>
      </c>
      <c r="W23" s="79">
        <v>404</v>
      </c>
      <c r="X23" s="79">
        <v>78</v>
      </c>
      <c r="Y23" s="79">
        <v>83</v>
      </c>
      <c r="Z23" s="79"/>
      <c r="AA23" s="79"/>
      <c r="AB23" s="79"/>
      <c r="AC23" s="79"/>
    </row>
    <row r="24" spans="1:29">
      <c r="A24" s="80" t="s">
        <v>99</v>
      </c>
      <c r="B24" s="80" t="s">
        <v>100</v>
      </c>
      <c r="C24" s="80" t="s">
        <v>107</v>
      </c>
      <c r="D24" s="80" t="s">
        <v>101</v>
      </c>
      <c r="E24" s="80" t="s">
        <v>114</v>
      </c>
      <c r="F24" s="80" t="s">
        <v>116</v>
      </c>
      <c r="G24" s="80"/>
      <c r="H24" s="80" t="s">
        <v>6</v>
      </c>
      <c r="I24" s="80" t="s">
        <v>70</v>
      </c>
      <c r="J24" s="80" t="s">
        <v>76</v>
      </c>
      <c r="K24" s="80"/>
      <c r="L24" s="80" t="s">
        <v>71</v>
      </c>
      <c r="M24" s="80" t="s">
        <v>71</v>
      </c>
      <c r="N24" s="78">
        <v>3686</v>
      </c>
      <c r="O24" s="78">
        <v>914</v>
      </c>
      <c r="P24" s="79">
        <v>1811</v>
      </c>
      <c r="Q24" s="79">
        <v>1875</v>
      </c>
      <c r="R24" s="79">
        <v>335</v>
      </c>
      <c r="S24" s="79">
        <v>236</v>
      </c>
      <c r="T24" s="79">
        <v>519</v>
      </c>
      <c r="U24" s="79">
        <v>568</v>
      </c>
      <c r="V24" s="79">
        <v>785</v>
      </c>
      <c r="W24" s="79">
        <v>889</v>
      </c>
      <c r="X24" s="79">
        <v>172</v>
      </c>
      <c r="Y24" s="79">
        <v>182</v>
      </c>
      <c r="Z24" s="79"/>
      <c r="AA24" s="79"/>
      <c r="AB24" s="79">
        <v>84</v>
      </c>
      <c r="AC24" s="79">
        <v>13</v>
      </c>
    </row>
    <row r="25" spans="1:29">
      <c r="A25" s="80" t="s">
        <v>99</v>
      </c>
      <c r="B25" s="80" t="s">
        <v>100</v>
      </c>
      <c r="C25" s="80" t="s">
        <v>107</v>
      </c>
      <c r="D25" s="80" t="s">
        <v>101</v>
      </c>
      <c r="E25" s="80" t="s">
        <v>108</v>
      </c>
      <c r="F25" s="80" t="s">
        <v>117</v>
      </c>
      <c r="G25" s="80"/>
      <c r="H25" s="80" t="s">
        <v>6</v>
      </c>
      <c r="I25" s="80" t="s">
        <v>70</v>
      </c>
      <c r="J25" s="80" t="s">
        <v>76</v>
      </c>
      <c r="K25" s="80"/>
      <c r="L25" s="80" t="s">
        <v>71</v>
      </c>
      <c r="M25" s="80" t="s">
        <v>71</v>
      </c>
      <c r="N25" s="78">
        <v>12541</v>
      </c>
      <c r="O25" s="78">
        <v>3460</v>
      </c>
      <c r="P25" s="79">
        <v>6163</v>
      </c>
      <c r="Q25" s="79">
        <v>6378</v>
      </c>
      <c r="R25" s="79">
        <v>1139</v>
      </c>
      <c r="S25" s="79">
        <v>804</v>
      </c>
      <c r="T25" s="79">
        <v>1768</v>
      </c>
      <c r="U25" s="79">
        <v>1931</v>
      </c>
      <c r="V25" s="79">
        <v>2672</v>
      </c>
      <c r="W25" s="79">
        <v>3022</v>
      </c>
      <c r="X25" s="79">
        <v>584</v>
      </c>
      <c r="Y25" s="79">
        <v>621</v>
      </c>
      <c r="Z25" s="79">
        <v>34</v>
      </c>
      <c r="AA25" s="79">
        <v>5</v>
      </c>
      <c r="AB25" s="79">
        <v>183</v>
      </c>
      <c r="AC25" s="79">
        <v>32</v>
      </c>
    </row>
    <row r="26" spans="1:29">
      <c r="A26" s="80" t="s">
        <v>99</v>
      </c>
      <c r="B26" s="80" t="s">
        <v>100</v>
      </c>
      <c r="C26" s="80" t="s">
        <v>118</v>
      </c>
      <c r="D26" s="80" t="s">
        <v>119</v>
      </c>
      <c r="E26" s="80" t="s">
        <v>120</v>
      </c>
      <c r="F26" s="80" t="s">
        <v>121</v>
      </c>
      <c r="G26" s="80"/>
      <c r="H26" s="80" t="s">
        <v>6</v>
      </c>
      <c r="I26" s="80" t="s">
        <v>70</v>
      </c>
      <c r="J26" s="80" t="s">
        <v>71</v>
      </c>
      <c r="K26" s="80"/>
      <c r="L26" s="80" t="s">
        <v>71</v>
      </c>
      <c r="M26" s="80" t="s">
        <v>71</v>
      </c>
      <c r="N26" s="78">
        <v>2352</v>
      </c>
      <c r="O26" s="78">
        <v>420</v>
      </c>
      <c r="P26" s="79">
        <v>1176</v>
      </c>
      <c r="Q26" s="79">
        <v>1176</v>
      </c>
      <c r="R26" s="79">
        <v>263</v>
      </c>
      <c r="S26" s="79">
        <v>225</v>
      </c>
      <c r="T26" s="79">
        <v>414</v>
      </c>
      <c r="U26" s="79">
        <v>374</v>
      </c>
      <c r="V26" s="79">
        <v>441</v>
      </c>
      <c r="W26" s="79">
        <v>491</v>
      </c>
      <c r="X26" s="79">
        <v>58</v>
      </c>
      <c r="Y26" s="79">
        <v>86</v>
      </c>
      <c r="Z26" s="79"/>
      <c r="AA26" s="79"/>
      <c r="AB26" s="79"/>
      <c r="AC26" s="79"/>
    </row>
    <row r="27" spans="1:29">
      <c r="A27" s="80" t="s">
        <v>99</v>
      </c>
      <c r="B27" s="80" t="s">
        <v>100</v>
      </c>
      <c r="C27" s="80" t="s">
        <v>13</v>
      </c>
      <c r="D27" s="80" t="s">
        <v>122</v>
      </c>
      <c r="E27" s="80" t="s">
        <v>123</v>
      </c>
      <c r="F27" s="80" t="s">
        <v>124</v>
      </c>
      <c r="G27" s="80" t="s">
        <v>125</v>
      </c>
      <c r="H27" s="80" t="s">
        <v>6</v>
      </c>
      <c r="I27" s="80" t="s">
        <v>1</v>
      </c>
      <c r="J27" s="80" t="s">
        <v>90</v>
      </c>
      <c r="K27" s="80"/>
      <c r="L27" s="80" t="s">
        <v>10</v>
      </c>
      <c r="M27" s="80" t="s">
        <v>78</v>
      </c>
      <c r="N27" s="78">
        <v>28090</v>
      </c>
      <c r="O27" s="78">
        <v>4833</v>
      </c>
      <c r="P27" s="79">
        <v>13933</v>
      </c>
      <c r="Q27" s="79">
        <v>14157</v>
      </c>
      <c r="R27" s="79">
        <v>2528</v>
      </c>
      <c r="S27" s="79">
        <v>2149</v>
      </c>
      <c r="T27" s="79">
        <v>6124</v>
      </c>
      <c r="U27" s="79">
        <v>5376</v>
      </c>
      <c r="V27" s="79">
        <v>4494</v>
      </c>
      <c r="W27" s="79">
        <v>5225</v>
      </c>
      <c r="X27" s="79">
        <v>787</v>
      </c>
      <c r="Y27" s="79">
        <v>1407</v>
      </c>
      <c r="Z27" s="79"/>
      <c r="AA27" s="79"/>
      <c r="AB27" s="79"/>
      <c r="AC27" s="79"/>
    </row>
    <row r="28" spans="1:29">
      <c r="A28" s="80" t="s">
        <v>99</v>
      </c>
      <c r="B28" s="80" t="s">
        <v>100</v>
      </c>
      <c r="C28" s="80" t="s">
        <v>13</v>
      </c>
      <c r="D28" s="80" t="s">
        <v>122</v>
      </c>
      <c r="E28" s="80" t="s">
        <v>126</v>
      </c>
      <c r="F28" s="80" t="s">
        <v>126</v>
      </c>
      <c r="G28" s="80"/>
      <c r="H28" s="80" t="s">
        <v>6</v>
      </c>
      <c r="I28" s="80" t="s">
        <v>1</v>
      </c>
      <c r="J28" s="80" t="s">
        <v>81</v>
      </c>
      <c r="K28" s="80"/>
      <c r="L28" s="80" t="s">
        <v>10</v>
      </c>
      <c r="M28" s="80" t="s">
        <v>127</v>
      </c>
      <c r="N28" s="78">
        <v>37946</v>
      </c>
      <c r="O28" s="78">
        <v>6324</v>
      </c>
      <c r="P28" s="79">
        <v>18821</v>
      </c>
      <c r="Q28" s="79">
        <v>19125</v>
      </c>
      <c r="R28" s="79">
        <v>3415</v>
      </c>
      <c r="S28" s="79">
        <v>2903</v>
      </c>
      <c r="T28" s="79">
        <v>8273</v>
      </c>
      <c r="U28" s="79">
        <v>7263</v>
      </c>
      <c r="V28" s="79">
        <v>6071</v>
      </c>
      <c r="W28" s="79">
        <v>7058</v>
      </c>
      <c r="X28" s="79">
        <v>1062</v>
      </c>
      <c r="Y28" s="79">
        <v>1901</v>
      </c>
      <c r="Z28" s="79"/>
      <c r="AA28" s="79"/>
      <c r="AB28" s="79"/>
      <c r="AC28" s="79"/>
    </row>
    <row r="29" spans="1:29">
      <c r="A29" s="80" t="s">
        <v>99</v>
      </c>
      <c r="B29" s="80" t="s">
        <v>100</v>
      </c>
      <c r="C29" s="80" t="s">
        <v>128</v>
      </c>
      <c r="D29" s="80" t="s">
        <v>129</v>
      </c>
      <c r="E29" s="80" t="s">
        <v>130</v>
      </c>
      <c r="F29" s="80" t="s">
        <v>131</v>
      </c>
      <c r="G29" s="80"/>
      <c r="H29" s="80" t="s">
        <v>6</v>
      </c>
      <c r="I29" s="80" t="s">
        <v>70</v>
      </c>
      <c r="J29" s="80" t="s">
        <v>71</v>
      </c>
      <c r="K29" s="80"/>
      <c r="L29" s="80" t="s">
        <v>71</v>
      </c>
      <c r="M29" s="80" t="s">
        <v>71</v>
      </c>
      <c r="N29" s="78">
        <v>1134</v>
      </c>
      <c r="O29" s="78">
        <v>189</v>
      </c>
      <c r="P29" s="79">
        <v>542</v>
      </c>
      <c r="Q29" s="79">
        <v>592</v>
      </c>
      <c r="R29" s="79">
        <v>155</v>
      </c>
      <c r="S29" s="79">
        <v>133</v>
      </c>
      <c r="T29" s="79">
        <v>156</v>
      </c>
      <c r="U29" s="79">
        <v>176</v>
      </c>
      <c r="V29" s="79">
        <v>196</v>
      </c>
      <c r="W29" s="79">
        <v>222</v>
      </c>
      <c r="X29" s="79">
        <v>35</v>
      </c>
      <c r="Y29" s="79">
        <v>61</v>
      </c>
      <c r="Z29" s="79"/>
      <c r="AA29" s="79"/>
      <c r="AB29" s="79"/>
      <c r="AC29" s="79"/>
    </row>
    <row r="30" spans="1:29">
      <c r="A30" s="80" t="s">
        <v>99</v>
      </c>
      <c r="B30" s="80" t="s">
        <v>100</v>
      </c>
      <c r="C30" s="80" t="s">
        <v>128</v>
      </c>
      <c r="D30" s="80" t="s">
        <v>129</v>
      </c>
      <c r="E30" s="80" t="s">
        <v>132</v>
      </c>
      <c r="F30" s="80" t="s">
        <v>133</v>
      </c>
      <c r="G30" s="80"/>
      <c r="H30" s="80" t="s">
        <v>6</v>
      </c>
      <c r="I30" s="80" t="s">
        <v>70</v>
      </c>
      <c r="J30" s="80" t="s">
        <v>71</v>
      </c>
      <c r="K30" s="80"/>
      <c r="L30" s="80" t="s">
        <v>71</v>
      </c>
      <c r="M30" s="80" t="s">
        <v>71</v>
      </c>
      <c r="N30" s="78">
        <v>2500</v>
      </c>
      <c r="O30" s="78">
        <v>500</v>
      </c>
      <c r="P30" s="79">
        <v>1195</v>
      </c>
      <c r="Q30" s="79">
        <v>1305</v>
      </c>
      <c r="R30" s="79">
        <v>343</v>
      </c>
      <c r="S30" s="79">
        <v>293</v>
      </c>
      <c r="T30" s="79">
        <v>345</v>
      </c>
      <c r="U30" s="79">
        <v>388</v>
      </c>
      <c r="V30" s="79">
        <v>429</v>
      </c>
      <c r="W30" s="79">
        <v>488</v>
      </c>
      <c r="X30" s="79">
        <v>78</v>
      </c>
      <c r="Y30" s="79">
        <v>136</v>
      </c>
      <c r="Z30" s="79"/>
      <c r="AA30" s="79"/>
      <c r="AB30" s="79"/>
      <c r="AC30" s="79"/>
    </row>
    <row r="31" spans="1:29">
      <c r="A31" s="80" t="s">
        <v>99</v>
      </c>
      <c r="B31" s="80" t="s">
        <v>100</v>
      </c>
      <c r="C31" s="80" t="s">
        <v>128</v>
      </c>
      <c r="D31" s="80" t="s">
        <v>129</v>
      </c>
      <c r="E31" s="80" t="s">
        <v>134</v>
      </c>
      <c r="F31" s="80" t="s">
        <v>135</v>
      </c>
      <c r="G31" s="80"/>
      <c r="H31" s="80" t="s">
        <v>6</v>
      </c>
      <c r="I31" s="80" t="s">
        <v>70</v>
      </c>
      <c r="J31" s="80" t="s">
        <v>71</v>
      </c>
      <c r="K31" s="80"/>
      <c r="L31" s="80" t="s">
        <v>71</v>
      </c>
      <c r="M31" s="80" t="s">
        <v>71</v>
      </c>
      <c r="N31" s="78">
        <v>1400</v>
      </c>
      <c r="O31" s="78">
        <v>280</v>
      </c>
      <c r="P31" s="79">
        <v>669</v>
      </c>
      <c r="Q31" s="79">
        <v>731</v>
      </c>
      <c r="R31" s="79">
        <v>192</v>
      </c>
      <c r="S31" s="79">
        <v>164</v>
      </c>
      <c r="T31" s="79">
        <v>193</v>
      </c>
      <c r="U31" s="79">
        <v>217</v>
      </c>
      <c r="V31" s="79">
        <v>240</v>
      </c>
      <c r="W31" s="79">
        <v>274</v>
      </c>
      <c r="X31" s="79">
        <v>44</v>
      </c>
      <c r="Y31" s="79">
        <v>76</v>
      </c>
      <c r="Z31" s="79"/>
      <c r="AA31" s="79"/>
      <c r="AB31" s="79"/>
      <c r="AC31" s="79"/>
    </row>
    <row r="32" spans="1:29">
      <c r="A32" s="80" t="s">
        <v>99</v>
      </c>
      <c r="B32" s="80" t="s">
        <v>100</v>
      </c>
      <c r="C32" s="80" t="s">
        <v>128</v>
      </c>
      <c r="D32" s="80" t="s">
        <v>129</v>
      </c>
      <c r="E32" s="80" t="s">
        <v>134</v>
      </c>
      <c r="F32" s="80" t="s">
        <v>136</v>
      </c>
      <c r="G32" s="80"/>
      <c r="H32" s="80" t="s">
        <v>6</v>
      </c>
      <c r="I32" s="80" t="s">
        <v>70</v>
      </c>
      <c r="J32" s="80" t="s">
        <v>71</v>
      </c>
      <c r="K32" s="80"/>
      <c r="L32" s="80" t="s">
        <v>71</v>
      </c>
      <c r="M32" s="80" t="s">
        <v>71</v>
      </c>
      <c r="N32" s="78">
        <v>940</v>
      </c>
      <c r="O32" s="78">
        <v>188</v>
      </c>
      <c r="P32" s="79">
        <v>449</v>
      </c>
      <c r="Q32" s="79">
        <v>491</v>
      </c>
      <c r="R32" s="79">
        <v>129</v>
      </c>
      <c r="S32" s="79">
        <v>110</v>
      </c>
      <c r="T32" s="79">
        <v>130</v>
      </c>
      <c r="U32" s="79">
        <v>146</v>
      </c>
      <c r="V32" s="79">
        <v>161</v>
      </c>
      <c r="W32" s="79">
        <v>184</v>
      </c>
      <c r="X32" s="79">
        <v>29</v>
      </c>
      <c r="Y32" s="79">
        <v>51</v>
      </c>
      <c r="Z32" s="79"/>
      <c r="AA32" s="79"/>
      <c r="AB32" s="79"/>
      <c r="AC32" s="79"/>
    </row>
    <row r="33" spans="1:29">
      <c r="A33" s="80" t="s">
        <v>99</v>
      </c>
      <c r="B33" s="80" t="s">
        <v>100</v>
      </c>
      <c r="C33" s="80" t="s">
        <v>128</v>
      </c>
      <c r="D33" s="80" t="s">
        <v>129</v>
      </c>
      <c r="E33" s="80" t="s">
        <v>134</v>
      </c>
      <c r="F33" s="80" t="s">
        <v>137</v>
      </c>
      <c r="G33" s="80"/>
      <c r="H33" s="80" t="s">
        <v>6</v>
      </c>
      <c r="I33" s="80" t="s">
        <v>70</v>
      </c>
      <c r="J33" s="80" t="s">
        <v>71</v>
      </c>
      <c r="K33" s="80"/>
      <c r="L33" s="80" t="s">
        <v>71</v>
      </c>
      <c r="M33" s="80" t="s">
        <v>71</v>
      </c>
      <c r="N33" s="78">
        <v>1500</v>
      </c>
      <c r="O33" s="78">
        <v>283</v>
      </c>
      <c r="P33" s="79">
        <v>717</v>
      </c>
      <c r="Q33" s="79">
        <v>783</v>
      </c>
      <c r="R33" s="79">
        <v>206</v>
      </c>
      <c r="S33" s="79">
        <v>176</v>
      </c>
      <c r="T33" s="79">
        <v>207</v>
      </c>
      <c r="U33" s="79">
        <v>233</v>
      </c>
      <c r="V33" s="79">
        <v>257</v>
      </c>
      <c r="W33" s="79">
        <v>293</v>
      </c>
      <c r="X33" s="79">
        <v>47</v>
      </c>
      <c r="Y33" s="79">
        <v>81</v>
      </c>
      <c r="Z33" s="79"/>
      <c r="AA33" s="79"/>
      <c r="AB33" s="79"/>
      <c r="AC33" s="79"/>
    </row>
    <row r="34" spans="1:29">
      <c r="A34" s="80" t="s">
        <v>99</v>
      </c>
      <c r="B34" s="80" t="s">
        <v>100</v>
      </c>
      <c r="C34" s="80" t="s">
        <v>138</v>
      </c>
      <c r="D34" s="80" t="s">
        <v>139</v>
      </c>
      <c r="E34" s="80" t="s">
        <v>138</v>
      </c>
      <c r="F34" s="80" t="s">
        <v>140</v>
      </c>
      <c r="G34" s="80"/>
      <c r="H34" s="80" t="s">
        <v>6</v>
      </c>
      <c r="I34" s="80" t="s">
        <v>70</v>
      </c>
      <c r="J34" s="80" t="s">
        <v>71</v>
      </c>
      <c r="K34" s="80"/>
      <c r="L34" s="80" t="s">
        <v>71</v>
      </c>
      <c r="M34" s="80" t="s">
        <v>71</v>
      </c>
      <c r="N34" s="78">
        <v>237</v>
      </c>
      <c r="O34" s="78">
        <v>43</v>
      </c>
      <c r="P34" s="79">
        <v>105</v>
      </c>
      <c r="Q34" s="79">
        <v>132</v>
      </c>
      <c r="R34" s="79">
        <v>32</v>
      </c>
      <c r="S34" s="79">
        <v>24</v>
      </c>
      <c r="T34" s="79">
        <v>46</v>
      </c>
      <c r="U34" s="79">
        <v>41</v>
      </c>
      <c r="V34" s="79">
        <v>25</v>
      </c>
      <c r="W34" s="79">
        <v>65</v>
      </c>
      <c r="X34" s="79">
        <v>2</v>
      </c>
      <c r="Y34" s="79">
        <v>2</v>
      </c>
      <c r="Z34" s="79"/>
      <c r="AA34" s="79"/>
      <c r="AB34" s="79"/>
      <c r="AC34" s="79"/>
    </row>
    <row r="35" spans="1:29">
      <c r="A35" s="80" t="s">
        <v>99</v>
      </c>
      <c r="B35" s="80" t="s">
        <v>100</v>
      </c>
      <c r="C35" s="80" t="s">
        <v>138</v>
      </c>
      <c r="D35" s="80" t="s">
        <v>139</v>
      </c>
      <c r="E35" s="80" t="s">
        <v>141</v>
      </c>
      <c r="F35" s="80" t="s">
        <v>142</v>
      </c>
      <c r="G35" s="80"/>
      <c r="H35" s="80" t="s">
        <v>6</v>
      </c>
      <c r="I35" s="80" t="s">
        <v>70</v>
      </c>
      <c r="J35" s="80" t="s">
        <v>71</v>
      </c>
      <c r="K35" s="80"/>
      <c r="L35" s="80" t="s">
        <v>71</v>
      </c>
      <c r="M35" s="80" t="s">
        <v>71</v>
      </c>
      <c r="N35" s="78">
        <v>237</v>
      </c>
      <c r="O35" s="78">
        <v>43</v>
      </c>
      <c r="P35" s="79">
        <v>105</v>
      </c>
      <c r="Q35" s="79">
        <v>132</v>
      </c>
      <c r="R35" s="79">
        <v>32</v>
      </c>
      <c r="S35" s="79">
        <v>24</v>
      </c>
      <c r="T35" s="79">
        <v>46</v>
      </c>
      <c r="U35" s="79">
        <v>41</v>
      </c>
      <c r="V35" s="79">
        <v>25</v>
      </c>
      <c r="W35" s="79">
        <v>65</v>
      </c>
      <c r="X35" s="79">
        <v>2</v>
      </c>
      <c r="Y35" s="79">
        <v>2</v>
      </c>
      <c r="Z35" s="79"/>
      <c r="AA35" s="79"/>
      <c r="AB35" s="79"/>
      <c r="AC35" s="79"/>
    </row>
    <row r="36" spans="1:29">
      <c r="A36" s="80" t="s">
        <v>99</v>
      </c>
      <c r="B36" s="80" t="s">
        <v>100</v>
      </c>
      <c r="C36" s="80" t="s">
        <v>138</v>
      </c>
      <c r="D36" s="80" t="s">
        <v>139</v>
      </c>
      <c r="E36" s="80" t="s">
        <v>141</v>
      </c>
      <c r="F36" s="80" t="s">
        <v>143</v>
      </c>
      <c r="G36" s="80"/>
      <c r="H36" s="80" t="s">
        <v>6</v>
      </c>
      <c r="I36" s="80" t="s">
        <v>70</v>
      </c>
      <c r="J36" s="80" t="s">
        <v>71</v>
      </c>
      <c r="K36" s="80"/>
      <c r="L36" s="80" t="s">
        <v>71</v>
      </c>
      <c r="M36" s="80" t="s">
        <v>71</v>
      </c>
      <c r="N36" s="78">
        <v>473</v>
      </c>
      <c r="O36" s="78">
        <v>86</v>
      </c>
      <c r="P36" s="79">
        <v>209</v>
      </c>
      <c r="Q36" s="79">
        <v>264</v>
      </c>
      <c r="R36" s="79">
        <v>64</v>
      </c>
      <c r="S36" s="79">
        <v>49</v>
      </c>
      <c r="T36" s="79">
        <v>92</v>
      </c>
      <c r="U36" s="79">
        <v>82</v>
      </c>
      <c r="V36" s="79">
        <v>50</v>
      </c>
      <c r="W36" s="79">
        <v>129</v>
      </c>
      <c r="X36" s="79">
        <v>3</v>
      </c>
      <c r="Y36" s="79">
        <v>4</v>
      </c>
      <c r="Z36" s="79"/>
      <c r="AA36" s="79"/>
      <c r="AB36" s="79"/>
      <c r="AC36" s="79"/>
    </row>
    <row r="37" spans="1:29">
      <c r="A37" s="80" t="s">
        <v>99</v>
      </c>
      <c r="B37" s="80" t="s">
        <v>100</v>
      </c>
      <c r="C37" s="80" t="s">
        <v>138</v>
      </c>
      <c r="D37" s="80" t="s">
        <v>139</v>
      </c>
      <c r="E37" s="80" t="s">
        <v>141</v>
      </c>
      <c r="F37" s="80" t="s">
        <v>144</v>
      </c>
      <c r="G37" s="80"/>
      <c r="H37" s="80" t="s">
        <v>6</v>
      </c>
      <c r="I37" s="80" t="s">
        <v>70</v>
      </c>
      <c r="J37" s="80" t="s">
        <v>71</v>
      </c>
      <c r="K37" s="80"/>
      <c r="L37" s="80" t="s">
        <v>71</v>
      </c>
      <c r="M37" s="80" t="s">
        <v>71</v>
      </c>
      <c r="N37" s="78">
        <v>270</v>
      </c>
      <c r="O37" s="78">
        <v>49</v>
      </c>
      <c r="P37" s="79">
        <v>119</v>
      </c>
      <c r="Q37" s="79">
        <v>151</v>
      </c>
      <c r="R37" s="79">
        <v>37</v>
      </c>
      <c r="S37" s="79">
        <v>28</v>
      </c>
      <c r="T37" s="79">
        <v>52</v>
      </c>
      <c r="U37" s="79">
        <v>47</v>
      </c>
      <c r="V37" s="79">
        <v>28</v>
      </c>
      <c r="W37" s="79">
        <v>74</v>
      </c>
      <c r="X37" s="79">
        <v>2</v>
      </c>
      <c r="Y37" s="79">
        <v>2</v>
      </c>
      <c r="Z37" s="79"/>
      <c r="AA37" s="79"/>
      <c r="AB37" s="79"/>
      <c r="AC37" s="79"/>
    </row>
    <row r="38" spans="1:29">
      <c r="A38" s="80" t="s">
        <v>99</v>
      </c>
      <c r="B38" s="80" t="s">
        <v>100</v>
      </c>
      <c r="C38" s="80" t="s">
        <v>138</v>
      </c>
      <c r="D38" s="80" t="s">
        <v>139</v>
      </c>
      <c r="E38" s="80" t="s">
        <v>138</v>
      </c>
      <c r="F38" s="80" t="s">
        <v>145</v>
      </c>
      <c r="G38" s="80"/>
      <c r="H38" s="80" t="s">
        <v>6</v>
      </c>
      <c r="I38" s="80" t="s">
        <v>70</v>
      </c>
      <c r="J38" s="80" t="s">
        <v>71</v>
      </c>
      <c r="K38" s="80"/>
      <c r="L38" s="80" t="s">
        <v>71</v>
      </c>
      <c r="M38" s="80" t="s">
        <v>71</v>
      </c>
      <c r="N38" s="78">
        <v>219</v>
      </c>
      <c r="O38" s="78">
        <v>43</v>
      </c>
      <c r="P38" s="79">
        <v>97</v>
      </c>
      <c r="Q38" s="79">
        <v>122</v>
      </c>
      <c r="R38" s="79">
        <v>30</v>
      </c>
      <c r="S38" s="79">
        <v>23</v>
      </c>
      <c r="T38" s="79">
        <v>43</v>
      </c>
      <c r="U38" s="79">
        <v>38</v>
      </c>
      <c r="V38" s="79">
        <v>23</v>
      </c>
      <c r="W38" s="79">
        <v>59</v>
      </c>
      <c r="X38" s="79">
        <v>1</v>
      </c>
      <c r="Y38" s="79">
        <v>2</v>
      </c>
      <c r="Z38" s="79"/>
      <c r="AA38" s="79"/>
      <c r="AB38" s="79"/>
      <c r="AC38" s="79"/>
    </row>
    <row r="39" spans="1:29">
      <c r="A39" s="80" t="s">
        <v>99</v>
      </c>
      <c r="B39" s="80" t="s">
        <v>100</v>
      </c>
      <c r="C39" s="80" t="s">
        <v>138</v>
      </c>
      <c r="D39" s="80" t="s">
        <v>139</v>
      </c>
      <c r="E39" s="80" t="s">
        <v>141</v>
      </c>
      <c r="F39" s="80" t="s">
        <v>146</v>
      </c>
      <c r="G39" s="80"/>
      <c r="H39" s="80" t="s">
        <v>6</v>
      </c>
      <c r="I39" s="80" t="s">
        <v>70</v>
      </c>
      <c r="J39" s="80" t="s">
        <v>71</v>
      </c>
      <c r="K39" s="80"/>
      <c r="L39" s="80" t="s">
        <v>71</v>
      </c>
      <c r="M39" s="80" t="s">
        <v>71</v>
      </c>
      <c r="N39" s="78">
        <v>776</v>
      </c>
      <c r="O39" s="78">
        <v>141</v>
      </c>
      <c r="P39" s="79">
        <v>343</v>
      </c>
      <c r="Q39" s="79">
        <v>433</v>
      </c>
      <c r="R39" s="79">
        <v>106</v>
      </c>
      <c r="S39" s="79">
        <v>80</v>
      </c>
      <c r="T39" s="79">
        <v>151</v>
      </c>
      <c r="U39" s="79">
        <v>135</v>
      </c>
      <c r="V39" s="79">
        <v>81</v>
      </c>
      <c r="W39" s="79">
        <v>212</v>
      </c>
      <c r="X39" s="79">
        <v>5</v>
      </c>
      <c r="Y39" s="79">
        <v>6</v>
      </c>
      <c r="Z39" s="79"/>
      <c r="AA39" s="79"/>
      <c r="AB39" s="79"/>
      <c r="AC39" s="79"/>
    </row>
    <row r="40" spans="1:29">
      <c r="A40" s="80" t="s">
        <v>99</v>
      </c>
      <c r="B40" s="80" t="s">
        <v>100</v>
      </c>
      <c r="C40" s="80" t="s">
        <v>138</v>
      </c>
      <c r="D40" s="80" t="s">
        <v>139</v>
      </c>
      <c r="E40" s="80" t="s">
        <v>147</v>
      </c>
      <c r="F40" s="80" t="s">
        <v>148</v>
      </c>
      <c r="G40" s="80"/>
      <c r="H40" s="80" t="s">
        <v>6</v>
      </c>
      <c r="I40" s="80" t="s">
        <v>70</v>
      </c>
      <c r="J40" s="80" t="s">
        <v>71</v>
      </c>
      <c r="K40" s="80"/>
      <c r="L40" s="80" t="s">
        <v>71</v>
      </c>
      <c r="M40" s="80" t="s">
        <v>71</v>
      </c>
      <c r="N40" s="78">
        <v>132</v>
      </c>
      <c r="O40" s="78">
        <v>24</v>
      </c>
      <c r="P40" s="79">
        <v>58</v>
      </c>
      <c r="Q40" s="79">
        <v>74</v>
      </c>
      <c r="R40" s="79">
        <v>18</v>
      </c>
      <c r="S40" s="79">
        <v>14</v>
      </c>
      <c r="T40" s="79">
        <v>25</v>
      </c>
      <c r="U40" s="79">
        <v>23</v>
      </c>
      <c r="V40" s="79">
        <v>14</v>
      </c>
      <c r="W40" s="79">
        <v>36</v>
      </c>
      <c r="X40" s="79">
        <v>1</v>
      </c>
      <c r="Y40" s="79">
        <v>1</v>
      </c>
      <c r="Z40" s="79"/>
      <c r="AA40" s="79"/>
      <c r="AB40" s="79"/>
      <c r="AC40" s="79"/>
    </row>
    <row r="41" spans="1:29">
      <c r="A41" s="80" t="s">
        <v>99</v>
      </c>
      <c r="B41" s="80" t="s">
        <v>100</v>
      </c>
      <c r="C41" s="80" t="s">
        <v>138</v>
      </c>
      <c r="D41" s="80" t="s">
        <v>139</v>
      </c>
      <c r="E41" s="80" t="s">
        <v>138</v>
      </c>
      <c r="F41" s="80" t="s">
        <v>149</v>
      </c>
      <c r="G41" s="80"/>
      <c r="H41" s="80" t="s">
        <v>6</v>
      </c>
      <c r="I41" s="80" t="s">
        <v>70</v>
      </c>
      <c r="J41" s="80" t="s">
        <v>71</v>
      </c>
      <c r="K41" s="80"/>
      <c r="L41" s="80" t="s">
        <v>71</v>
      </c>
      <c r="M41" s="80" t="s">
        <v>71</v>
      </c>
      <c r="N41" s="78">
        <v>354</v>
      </c>
      <c r="O41" s="78">
        <v>58</v>
      </c>
      <c r="P41" s="79">
        <v>157</v>
      </c>
      <c r="Q41" s="79">
        <v>197</v>
      </c>
      <c r="R41" s="79">
        <v>48</v>
      </c>
      <c r="S41" s="79">
        <v>37</v>
      </c>
      <c r="T41" s="79">
        <v>70</v>
      </c>
      <c r="U41" s="79">
        <v>62</v>
      </c>
      <c r="V41" s="79">
        <v>37</v>
      </c>
      <c r="W41" s="79">
        <v>95</v>
      </c>
      <c r="X41" s="79">
        <v>2</v>
      </c>
      <c r="Y41" s="79">
        <v>3</v>
      </c>
      <c r="Z41" s="79"/>
      <c r="AA41" s="79"/>
      <c r="AB41" s="79"/>
      <c r="AC41" s="79"/>
    </row>
    <row r="42" spans="1:29">
      <c r="A42" s="80" t="s">
        <v>99</v>
      </c>
      <c r="B42" s="80" t="s">
        <v>100</v>
      </c>
      <c r="C42" s="80" t="s">
        <v>138</v>
      </c>
      <c r="D42" s="80" t="s">
        <v>139</v>
      </c>
      <c r="E42" s="80" t="s">
        <v>138</v>
      </c>
      <c r="F42" s="80" t="s">
        <v>150</v>
      </c>
      <c r="G42" s="80" t="s">
        <v>150</v>
      </c>
      <c r="H42" s="80" t="s">
        <v>6</v>
      </c>
      <c r="I42" s="80" t="s">
        <v>70</v>
      </c>
      <c r="J42" s="80" t="s">
        <v>71</v>
      </c>
      <c r="K42" s="80"/>
      <c r="L42" s="80" t="s">
        <v>71</v>
      </c>
      <c r="M42" s="80" t="s">
        <v>71</v>
      </c>
      <c r="N42" s="78">
        <v>490</v>
      </c>
      <c r="O42" s="78">
        <v>71</v>
      </c>
      <c r="P42" s="79">
        <v>217</v>
      </c>
      <c r="Q42" s="79">
        <v>273</v>
      </c>
      <c r="R42" s="79">
        <v>67</v>
      </c>
      <c r="S42" s="79">
        <v>51</v>
      </c>
      <c r="T42" s="79">
        <v>96</v>
      </c>
      <c r="U42" s="79">
        <v>85</v>
      </c>
      <c r="V42" s="79">
        <v>51</v>
      </c>
      <c r="W42" s="79">
        <v>133</v>
      </c>
      <c r="X42" s="79">
        <v>3</v>
      </c>
      <c r="Y42" s="79">
        <v>4</v>
      </c>
      <c r="Z42" s="79"/>
      <c r="AA42" s="79"/>
      <c r="AB42" s="79"/>
      <c r="AC42" s="79"/>
    </row>
    <row r="43" spans="1:29">
      <c r="A43" s="80" t="s">
        <v>99</v>
      </c>
      <c r="B43" s="80" t="s">
        <v>100</v>
      </c>
      <c r="C43" s="80" t="s">
        <v>24</v>
      </c>
      <c r="D43" s="80" t="s">
        <v>151</v>
      </c>
      <c r="E43" s="80" t="s">
        <v>24</v>
      </c>
      <c r="F43" s="80" t="s">
        <v>152</v>
      </c>
      <c r="G43" s="80"/>
      <c r="H43" s="80" t="s">
        <v>6</v>
      </c>
      <c r="I43" s="80" t="s">
        <v>1</v>
      </c>
      <c r="J43" s="80" t="s">
        <v>81</v>
      </c>
      <c r="K43" s="80"/>
      <c r="L43" s="80" t="s">
        <v>9</v>
      </c>
      <c r="M43" s="80" t="s">
        <v>78</v>
      </c>
      <c r="N43" s="78">
        <v>3000</v>
      </c>
      <c r="O43" s="78">
        <v>500</v>
      </c>
      <c r="P43" s="79">
        <v>1461</v>
      </c>
      <c r="Q43" s="79">
        <v>1539</v>
      </c>
      <c r="R43" s="79">
        <v>190</v>
      </c>
      <c r="S43" s="79">
        <v>183</v>
      </c>
      <c r="T43" s="79">
        <v>681</v>
      </c>
      <c r="U43" s="79">
        <v>702</v>
      </c>
      <c r="V43" s="79">
        <v>532</v>
      </c>
      <c r="W43" s="79">
        <v>582</v>
      </c>
      <c r="X43" s="79">
        <v>58</v>
      </c>
      <c r="Y43" s="79">
        <v>72</v>
      </c>
      <c r="Z43" s="79"/>
      <c r="AA43" s="79"/>
      <c r="AB43" s="79"/>
      <c r="AC43" s="79"/>
    </row>
    <row r="44" spans="1:29">
      <c r="A44" s="80" t="s">
        <v>153</v>
      </c>
      <c r="B44" s="80" t="s">
        <v>154</v>
      </c>
      <c r="C44" s="80" t="s">
        <v>155</v>
      </c>
      <c r="D44" s="80" t="s">
        <v>156</v>
      </c>
      <c r="E44" s="80" t="s">
        <v>157</v>
      </c>
      <c r="F44" s="80" t="s">
        <v>158</v>
      </c>
      <c r="G44" s="80"/>
      <c r="H44" s="80" t="s">
        <v>6</v>
      </c>
      <c r="I44" s="80" t="s">
        <v>70</v>
      </c>
      <c r="J44" s="80" t="s">
        <v>71</v>
      </c>
      <c r="K44" s="80"/>
      <c r="L44" s="80" t="s">
        <v>71</v>
      </c>
      <c r="M44" s="80" t="s">
        <v>71</v>
      </c>
      <c r="N44" s="78">
        <v>11388</v>
      </c>
      <c r="O44" s="78">
        <v>2190</v>
      </c>
      <c r="P44" s="79">
        <v>6004</v>
      </c>
      <c r="Q44" s="79">
        <v>5384</v>
      </c>
      <c r="R44" s="79">
        <v>859</v>
      </c>
      <c r="S44" s="79">
        <v>485</v>
      </c>
      <c r="T44" s="79">
        <v>2562</v>
      </c>
      <c r="U44" s="79">
        <v>2323</v>
      </c>
      <c r="V44" s="79">
        <v>2016</v>
      </c>
      <c r="W44" s="79">
        <v>1890</v>
      </c>
      <c r="X44" s="79">
        <v>567</v>
      </c>
      <c r="Y44" s="79">
        <v>686</v>
      </c>
      <c r="Z44" s="79"/>
      <c r="AA44" s="79"/>
      <c r="AB44" s="79"/>
      <c r="AC44" s="79"/>
    </row>
    <row r="45" spans="1:29">
      <c r="A45" s="80" t="s">
        <v>153</v>
      </c>
      <c r="B45" s="80" t="s">
        <v>154</v>
      </c>
      <c r="C45" s="80" t="s">
        <v>155</v>
      </c>
      <c r="D45" s="80" t="s">
        <v>156</v>
      </c>
      <c r="E45" s="80" t="s">
        <v>157</v>
      </c>
      <c r="F45" s="80" t="s">
        <v>159</v>
      </c>
      <c r="G45" s="80"/>
      <c r="H45" s="80" t="s">
        <v>6</v>
      </c>
      <c r="I45" s="80" t="s">
        <v>70</v>
      </c>
      <c r="J45" s="80" t="s">
        <v>71</v>
      </c>
      <c r="K45" s="80"/>
      <c r="L45" s="80" t="s">
        <v>71</v>
      </c>
      <c r="M45" s="80" t="s">
        <v>71</v>
      </c>
      <c r="N45" s="78">
        <v>10686</v>
      </c>
      <c r="O45" s="78">
        <v>2095</v>
      </c>
      <c r="P45" s="79">
        <v>5634</v>
      </c>
      <c r="Q45" s="79">
        <v>5052</v>
      </c>
      <c r="R45" s="79">
        <v>806</v>
      </c>
      <c r="S45" s="79">
        <v>455</v>
      </c>
      <c r="T45" s="79">
        <v>2405</v>
      </c>
      <c r="U45" s="79">
        <v>2180</v>
      </c>
      <c r="V45" s="79">
        <v>1891</v>
      </c>
      <c r="W45" s="79">
        <v>1774</v>
      </c>
      <c r="X45" s="79">
        <v>532</v>
      </c>
      <c r="Y45" s="79">
        <v>643</v>
      </c>
      <c r="Z45" s="79"/>
      <c r="AA45" s="79"/>
      <c r="AB45" s="79"/>
      <c r="AC45" s="79"/>
    </row>
    <row r="46" spans="1:29">
      <c r="A46" s="80" t="s">
        <v>153</v>
      </c>
      <c r="B46" s="80" t="s">
        <v>154</v>
      </c>
      <c r="C46" s="80" t="s">
        <v>160</v>
      </c>
      <c r="D46" s="80" t="s">
        <v>161</v>
      </c>
      <c r="E46" s="80" t="s">
        <v>162</v>
      </c>
      <c r="F46" s="80" t="s">
        <v>163</v>
      </c>
      <c r="G46" s="80"/>
      <c r="H46" s="80" t="s">
        <v>6</v>
      </c>
      <c r="I46" s="80" t="s">
        <v>70</v>
      </c>
      <c r="J46" s="80" t="s">
        <v>71</v>
      </c>
      <c r="K46" s="80"/>
      <c r="L46" s="80" t="s">
        <v>71</v>
      </c>
      <c r="M46" s="80" t="s">
        <v>71</v>
      </c>
      <c r="N46" s="78">
        <v>1569</v>
      </c>
      <c r="O46" s="78">
        <v>291</v>
      </c>
      <c r="P46" s="79">
        <v>755</v>
      </c>
      <c r="Q46" s="79">
        <v>814</v>
      </c>
      <c r="R46" s="79">
        <v>150</v>
      </c>
      <c r="S46" s="79">
        <v>153</v>
      </c>
      <c r="T46" s="79">
        <v>318</v>
      </c>
      <c r="U46" s="79">
        <v>339</v>
      </c>
      <c r="V46" s="79">
        <v>237</v>
      </c>
      <c r="W46" s="79">
        <v>267</v>
      </c>
      <c r="X46" s="79">
        <v>50</v>
      </c>
      <c r="Y46" s="79">
        <v>55</v>
      </c>
      <c r="Z46" s="79"/>
      <c r="AA46" s="79"/>
      <c r="AB46" s="79"/>
      <c r="AC46" s="79"/>
    </row>
    <row r="47" spans="1:29">
      <c r="A47" s="80" t="s">
        <v>164</v>
      </c>
      <c r="B47" s="80" t="s">
        <v>165</v>
      </c>
      <c r="C47" s="80" t="s">
        <v>166</v>
      </c>
      <c r="D47" s="80" t="s">
        <v>167</v>
      </c>
      <c r="E47" s="80" t="s">
        <v>168</v>
      </c>
      <c r="F47" s="80" t="s">
        <v>168</v>
      </c>
      <c r="G47" s="80" t="s">
        <v>169</v>
      </c>
      <c r="H47" s="80" t="s">
        <v>6</v>
      </c>
      <c r="I47" s="80" t="s">
        <v>70</v>
      </c>
      <c r="J47" s="80" t="s">
        <v>71</v>
      </c>
      <c r="K47" s="80"/>
      <c r="L47" s="80" t="s">
        <v>71</v>
      </c>
      <c r="M47" s="80" t="s">
        <v>71</v>
      </c>
      <c r="N47" s="78">
        <v>13686</v>
      </c>
      <c r="O47" s="78">
        <v>2274</v>
      </c>
      <c r="P47" s="79">
        <v>7453</v>
      </c>
      <c r="Q47" s="79">
        <v>6233</v>
      </c>
      <c r="R47" s="79">
        <v>1775</v>
      </c>
      <c r="S47" s="79">
        <v>1466</v>
      </c>
      <c r="T47" s="79">
        <v>2696</v>
      </c>
      <c r="U47" s="79">
        <v>2196</v>
      </c>
      <c r="V47" s="79">
        <v>1918</v>
      </c>
      <c r="W47" s="79">
        <v>1648</v>
      </c>
      <c r="X47" s="79">
        <v>1064</v>
      </c>
      <c r="Y47" s="79">
        <v>923</v>
      </c>
      <c r="Z47" s="79">
        <v>2499</v>
      </c>
      <c r="AA47" s="79">
        <v>480</v>
      </c>
      <c r="AB47" s="79"/>
      <c r="AC47" s="79"/>
    </row>
    <row r="48" spans="1:29">
      <c r="A48" s="80" t="s">
        <v>164</v>
      </c>
      <c r="B48" s="80" t="s">
        <v>165</v>
      </c>
      <c r="C48" s="80" t="s">
        <v>166</v>
      </c>
      <c r="D48" s="80" t="s">
        <v>167</v>
      </c>
      <c r="E48" s="80" t="s">
        <v>170</v>
      </c>
      <c r="F48" s="80" t="s">
        <v>171</v>
      </c>
      <c r="G48" s="80" t="s">
        <v>172</v>
      </c>
      <c r="H48" s="80" t="s">
        <v>6</v>
      </c>
      <c r="I48" s="80" t="s">
        <v>70</v>
      </c>
      <c r="J48" s="80" t="s">
        <v>71</v>
      </c>
      <c r="K48" s="80"/>
      <c r="L48" s="80" t="s">
        <v>71</v>
      </c>
      <c r="M48" s="80" t="s">
        <v>71</v>
      </c>
      <c r="N48" s="78">
        <v>5272</v>
      </c>
      <c r="O48" s="78">
        <v>846</v>
      </c>
      <c r="P48" s="79">
        <v>2653</v>
      </c>
      <c r="Q48" s="79">
        <v>2619</v>
      </c>
      <c r="R48" s="79">
        <v>535</v>
      </c>
      <c r="S48" s="79">
        <v>577</v>
      </c>
      <c r="T48" s="79">
        <v>864</v>
      </c>
      <c r="U48" s="79">
        <v>870</v>
      </c>
      <c r="V48" s="79">
        <v>996</v>
      </c>
      <c r="W48" s="79">
        <v>885</v>
      </c>
      <c r="X48" s="79">
        <v>258</v>
      </c>
      <c r="Y48" s="79">
        <v>287</v>
      </c>
      <c r="Z48" s="79">
        <v>2219</v>
      </c>
      <c r="AA48" s="79">
        <v>323</v>
      </c>
      <c r="AB48" s="79"/>
      <c r="AC48" s="79"/>
    </row>
    <row r="49" spans="1:29">
      <c r="A49" s="80" t="s">
        <v>164</v>
      </c>
      <c r="B49" s="80" t="s">
        <v>165</v>
      </c>
      <c r="C49" s="80" t="s">
        <v>166</v>
      </c>
      <c r="D49" s="80" t="s">
        <v>167</v>
      </c>
      <c r="E49" s="80" t="s">
        <v>173</v>
      </c>
      <c r="F49" s="80" t="s">
        <v>173</v>
      </c>
      <c r="G49" s="80" t="s">
        <v>174</v>
      </c>
      <c r="H49" s="80" t="s">
        <v>6</v>
      </c>
      <c r="I49" s="80" t="s">
        <v>70</v>
      </c>
      <c r="J49" s="80" t="s">
        <v>71</v>
      </c>
      <c r="K49" s="80"/>
      <c r="L49" s="80" t="s">
        <v>71</v>
      </c>
      <c r="M49" s="80" t="s">
        <v>71</v>
      </c>
      <c r="N49" s="78">
        <v>6358</v>
      </c>
      <c r="O49" s="78">
        <v>868</v>
      </c>
      <c r="P49" s="79">
        <v>3163</v>
      </c>
      <c r="Q49" s="79">
        <v>3195</v>
      </c>
      <c r="R49" s="79">
        <v>899</v>
      </c>
      <c r="S49" s="79">
        <v>977</v>
      </c>
      <c r="T49" s="79">
        <v>1000</v>
      </c>
      <c r="U49" s="79">
        <v>960</v>
      </c>
      <c r="V49" s="79">
        <v>844</v>
      </c>
      <c r="W49" s="79">
        <v>821</v>
      </c>
      <c r="X49" s="79">
        <v>420</v>
      </c>
      <c r="Y49" s="79">
        <v>437</v>
      </c>
      <c r="Z49" s="79">
        <v>2099</v>
      </c>
      <c r="AA49" s="79">
        <v>276</v>
      </c>
      <c r="AB49" s="79"/>
      <c r="AC49" s="79"/>
    </row>
    <row r="50" spans="1:29">
      <c r="A50" s="80" t="s">
        <v>175</v>
      </c>
      <c r="B50" s="80" t="s">
        <v>176</v>
      </c>
      <c r="C50" s="80" t="s">
        <v>15</v>
      </c>
      <c r="D50" s="80" t="s">
        <v>177</v>
      </c>
      <c r="E50" s="80" t="s">
        <v>178</v>
      </c>
      <c r="F50" s="80" t="s">
        <v>179</v>
      </c>
      <c r="G50" s="80" t="s">
        <v>180</v>
      </c>
      <c r="H50" s="80" t="s">
        <v>4</v>
      </c>
      <c r="I50" s="80" t="s">
        <v>1</v>
      </c>
      <c r="J50" s="81" t="s">
        <v>181</v>
      </c>
      <c r="K50" s="80"/>
      <c r="L50" s="80" t="s">
        <v>11</v>
      </c>
      <c r="M50" s="80" t="s">
        <v>78</v>
      </c>
      <c r="N50" s="78">
        <v>921</v>
      </c>
      <c r="O50" s="78">
        <v>134</v>
      </c>
      <c r="P50" s="79">
        <v>482</v>
      </c>
      <c r="Q50" s="79">
        <v>439</v>
      </c>
      <c r="R50" s="79">
        <v>148</v>
      </c>
      <c r="S50" s="79">
        <v>108</v>
      </c>
      <c r="T50" s="79">
        <v>177</v>
      </c>
      <c r="U50" s="79">
        <v>160</v>
      </c>
      <c r="V50" s="79">
        <v>126</v>
      </c>
      <c r="W50" s="79">
        <v>127</v>
      </c>
      <c r="X50" s="79">
        <v>31</v>
      </c>
      <c r="Y50" s="79">
        <v>44</v>
      </c>
      <c r="Z50" s="79">
        <v>51</v>
      </c>
      <c r="AA50" s="79">
        <v>15</v>
      </c>
      <c r="AB50" s="79"/>
      <c r="AC50" s="79"/>
    </row>
    <row r="51" spans="1:29">
      <c r="A51" s="80" t="s">
        <v>175</v>
      </c>
      <c r="B51" s="80" t="s">
        <v>176</v>
      </c>
      <c r="C51" s="80" t="s">
        <v>15</v>
      </c>
      <c r="D51" s="80" t="s">
        <v>177</v>
      </c>
      <c r="E51" s="80" t="s">
        <v>178</v>
      </c>
      <c r="F51" s="80" t="s">
        <v>182</v>
      </c>
      <c r="G51" s="80" t="s">
        <v>183</v>
      </c>
      <c r="H51" s="80" t="s">
        <v>4</v>
      </c>
      <c r="I51" s="80" t="s">
        <v>1</v>
      </c>
      <c r="J51" s="80" t="s">
        <v>181</v>
      </c>
      <c r="K51" s="80"/>
      <c r="L51" s="80" t="s">
        <v>11</v>
      </c>
      <c r="M51" s="80" t="s">
        <v>78</v>
      </c>
      <c r="N51" s="78">
        <v>271</v>
      </c>
      <c r="O51" s="78">
        <v>48</v>
      </c>
      <c r="P51" s="79">
        <v>136</v>
      </c>
      <c r="Q51" s="79">
        <v>135</v>
      </c>
      <c r="R51" s="79">
        <v>28</v>
      </c>
      <c r="S51" s="79">
        <v>19</v>
      </c>
      <c r="T51" s="79">
        <v>61</v>
      </c>
      <c r="U51" s="79">
        <v>58</v>
      </c>
      <c r="V51" s="79">
        <v>30</v>
      </c>
      <c r="W51" s="79">
        <v>36</v>
      </c>
      <c r="X51" s="79">
        <v>17</v>
      </c>
      <c r="Y51" s="79">
        <v>22</v>
      </c>
      <c r="Z51" s="79">
        <v>84</v>
      </c>
      <c r="AA51" s="79">
        <v>14</v>
      </c>
      <c r="AB51" s="79"/>
      <c r="AC51" s="79"/>
    </row>
    <row r="52" spans="1:29">
      <c r="A52" s="80" t="s">
        <v>175</v>
      </c>
      <c r="B52" s="80" t="s">
        <v>176</v>
      </c>
      <c r="C52" s="80" t="s">
        <v>15</v>
      </c>
      <c r="D52" s="80" t="s">
        <v>177</v>
      </c>
      <c r="E52" s="80" t="s">
        <v>178</v>
      </c>
      <c r="F52" s="80" t="s">
        <v>184</v>
      </c>
      <c r="G52" s="80"/>
      <c r="H52" s="80" t="s">
        <v>5</v>
      </c>
      <c r="I52" s="80" t="s">
        <v>1</v>
      </c>
      <c r="J52" s="81" t="s">
        <v>181</v>
      </c>
      <c r="K52" s="80"/>
      <c r="L52" s="80" t="s">
        <v>11</v>
      </c>
      <c r="M52" s="80" t="s">
        <v>78</v>
      </c>
      <c r="N52" s="78">
        <v>3298</v>
      </c>
      <c r="O52" s="78">
        <v>394</v>
      </c>
      <c r="P52" s="79">
        <v>1504</v>
      </c>
      <c r="Q52" s="79">
        <v>1794</v>
      </c>
      <c r="R52" s="79">
        <v>357</v>
      </c>
      <c r="S52" s="79">
        <v>363</v>
      </c>
      <c r="T52" s="79">
        <v>562</v>
      </c>
      <c r="U52" s="79">
        <v>516</v>
      </c>
      <c r="V52" s="79">
        <v>455</v>
      </c>
      <c r="W52" s="79">
        <v>773</v>
      </c>
      <c r="X52" s="79">
        <v>130</v>
      </c>
      <c r="Y52" s="79">
        <v>142</v>
      </c>
      <c r="Z52" s="79">
        <v>46</v>
      </c>
      <c r="AA52" s="79">
        <v>8</v>
      </c>
      <c r="AB52" s="79"/>
      <c r="AC52" s="79"/>
    </row>
    <row r="53" spans="1:29">
      <c r="A53" s="80" t="s">
        <v>175</v>
      </c>
      <c r="B53" s="80" t="s">
        <v>176</v>
      </c>
      <c r="C53" s="80" t="s">
        <v>15</v>
      </c>
      <c r="D53" s="80" t="s">
        <v>177</v>
      </c>
      <c r="E53" s="80" t="s">
        <v>178</v>
      </c>
      <c r="F53" s="80" t="s">
        <v>185</v>
      </c>
      <c r="G53" s="80"/>
      <c r="H53" s="80" t="s">
        <v>5</v>
      </c>
      <c r="I53" s="80" t="s">
        <v>1</v>
      </c>
      <c r="J53" s="81" t="s">
        <v>181</v>
      </c>
      <c r="K53" s="80"/>
      <c r="L53" s="80" t="s">
        <v>11</v>
      </c>
      <c r="M53" s="80" t="s">
        <v>78</v>
      </c>
      <c r="N53" s="78">
        <v>4706</v>
      </c>
      <c r="O53" s="78">
        <v>593</v>
      </c>
      <c r="P53" s="79">
        <v>2379</v>
      </c>
      <c r="Q53" s="79">
        <v>2327</v>
      </c>
      <c r="R53" s="79">
        <v>588</v>
      </c>
      <c r="S53" s="79">
        <v>602</v>
      </c>
      <c r="T53" s="79">
        <v>880</v>
      </c>
      <c r="U53" s="79">
        <v>807</v>
      </c>
      <c r="V53" s="79">
        <v>711</v>
      </c>
      <c r="W53" s="79">
        <v>718</v>
      </c>
      <c r="X53" s="79">
        <v>200</v>
      </c>
      <c r="Y53" s="79">
        <v>200</v>
      </c>
      <c r="Z53" s="79">
        <v>60</v>
      </c>
      <c r="AA53" s="79">
        <v>10</v>
      </c>
      <c r="AB53" s="79"/>
      <c r="AC53" s="79"/>
    </row>
    <row r="54" spans="1:29">
      <c r="A54" s="80" t="s">
        <v>175</v>
      </c>
      <c r="B54" s="80" t="s">
        <v>176</v>
      </c>
      <c r="C54" s="80" t="s">
        <v>15</v>
      </c>
      <c r="D54" s="80" t="s">
        <v>177</v>
      </c>
      <c r="E54" s="80" t="s">
        <v>178</v>
      </c>
      <c r="F54" s="80" t="s">
        <v>186</v>
      </c>
      <c r="G54" s="80"/>
      <c r="H54" s="80" t="s">
        <v>5</v>
      </c>
      <c r="I54" s="80" t="s">
        <v>1</v>
      </c>
      <c r="J54" s="81" t="s">
        <v>181</v>
      </c>
      <c r="K54" s="80"/>
      <c r="L54" s="80" t="s">
        <v>11</v>
      </c>
      <c r="M54" s="80" t="s">
        <v>78</v>
      </c>
      <c r="N54" s="78">
        <v>5623</v>
      </c>
      <c r="O54" s="78">
        <v>573</v>
      </c>
      <c r="P54" s="79">
        <v>2805</v>
      </c>
      <c r="Q54" s="79">
        <v>2818</v>
      </c>
      <c r="R54" s="79">
        <v>664</v>
      </c>
      <c r="S54" s="79">
        <v>696</v>
      </c>
      <c r="T54" s="79">
        <v>1078</v>
      </c>
      <c r="U54" s="79">
        <v>1010</v>
      </c>
      <c r="V54" s="79">
        <v>834</v>
      </c>
      <c r="W54" s="79">
        <v>869</v>
      </c>
      <c r="X54" s="79">
        <v>229</v>
      </c>
      <c r="Y54" s="79">
        <v>243</v>
      </c>
      <c r="Z54" s="79">
        <v>640</v>
      </c>
      <c r="AA54" s="79">
        <v>107</v>
      </c>
      <c r="AB54" s="79"/>
      <c r="AC54" s="79"/>
    </row>
    <row r="55" spans="1:29">
      <c r="A55" s="80" t="s">
        <v>175</v>
      </c>
      <c r="B55" s="80" t="s">
        <v>176</v>
      </c>
      <c r="C55" s="80" t="s">
        <v>17</v>
      </c>
      <c r="D55" s="80" t="s">
        <v>187</v>
      </c>
      <c r="E55" s="80" t="s">
        <v>17</v>
      </c>
      <c r="F55" s="80" t="s">
        <v>188</v>
      </c>
      <c r="G55" s="80"/>
      <c r="H55" s="80" t="s">
        <v>5</v>
      </c>
      <c r="I55" s="80" t="s">
        <v>1</v>
      </c>
      <c r="J55" s="80" t="s">
        <v>90</v>
      </c>
      <c r="K55" s="80"/>
      <c r="L55" s="80" t="s">
        <v>11</v>
      </c>
      <c r="M55" s="80" t="s">
        <v>78</v>
      </c>
      <c r="N55" s="78">
        <v>7492</v>
      </c>
      <c r="O55" s="78">
        <v>1249</v>
      </c>
      <c r="P55" s="79">
        <v>3795</v>
      </c>
      <c r="Q55" s="79">
        <v>3697</v>
      </c>
      <c r="R55" s="79">
        <v>716</v>
      </c>
      <c r="S55" s="79">
        <v>595</v>
      </c>
      <c r="T55" s="79">
        <v>1512</v>
      </c>
      <c r="U55" s="79">
        <v>1319</v>
      </c>
      <c r="V55" s="79">
        <v>1326</v>
      </c>
      <c r="W55" s="79">
        <v>1326</v>
      </c>
      <c r="X55" s="79">
        <v>241</v>
      </c>
      <c r="Y55" s="79">
        <v>457</v>
      </c>
      <c r="Z55" s="79">
        <v>168</v>
      </c>
      <c r="AA55" s="79">
        <v>28</v>
      </c>
      <c r="AB55" s="79">
        <v>186</v>
      </c>
      <c r="AC55" s="79">
        <v>31</v>
      </c>
    </row>
    <row r="56" spans="1:29">
      <c r="A56" s="80" t="s">
        <v>175</v>
      </c>
      <c r="B56" s="80" t="s">
        <v>176</v>
      </c>
      <c r="C56" s="80" t="s">
        <v>17</v>
      </c>
      <c r="D56" s="80" t="s">
        <v>187</v>
      </c>
      <c r="E56" s="80" t="s">
        <v>189</v>
      </c>
      <c r="F56" s="80" t="s">
        <v>190</v>
      </c>
      <c r="G56" s="80"/>
      <c r="H56" s="80" t="s">
        <v>5</v>
      </c>
      <c r="I56" s="80" t="s">
        <v>1</v>
      </c>
      <c r="J56" s="81" t="s">
        <v>90</v>
      </c>
      <c r="K56" s="80"/>
      <c r="L56" s="80" t="s">
        <v>11</v>
      </c>
      <c r="M56" s="80" t="s">
        <v>78</v>
      </c>
      <c r="N56" s="78">
        <v>2851</v>
      </c>
      <c r="O56" s="78">
        <v>475</v>
      </c>
      <c r="P56" s="79">
        <v>1444</v>
      </c>
      <c r="Q56" s="79">
        <v>1407</v>
      </c>
      <c r="R56" s="79">
        <v>273</v>
      </c>
      <c r="S56" s="79">
        <v>226</v>
      </c>
      <c r="T56" s="79">
        <v>574</v>
      </c>
      <c r="U56" s="79">
        <v>502</v>
      </c>
      <c r="V56" s="79">
        <v>505</v>
      </c>
      <c r="W56" s="79">
        <v>505</v>
      </c>
      <c r="X56" s="79">
        <v>92</v>
      </c>
      <c r="Y56" s="79">
        <v>174</v>
      </c>
      <c r="Z56" s="79"/>
      <c r="AA56" s="79"/>
      <c r="AB56" s="79"/>
      <c r="AC56" s="79"/>
    </row>
    <row r="57" spans="1:29">
      <c r="A57" s="80" t="s">
        <v>175</v>
      </c>
      <c r="B57" s="80" t="s">
        <v>176</v>
      </c>
      <c r="C57" s="80" t="s">
        <v>17</v>
      </c>
      <c r="D57" s="80" t="s">
        <v>187</v>
      </c>
      <c r="E57" s="80" t="s">
        <v>17</v>
      </c>
      <c r="F57" s="80" t="s">
        <v>191</v>
      </c>
      <c r="G57" s="80"/>
      <c r="H57" s="80" t="s">
        <v>5</v>
      </c>
      <c r="I57" s="80" t="s">
        <v>1</v>
      </c>
      <c r="J57" s="80" t="s">
        <v>90</v>
      </c>
      <c r="K57" s="80"/>
      <c r="L57" s="80" t="s">
        <v>11</v>
      </c>
      <c r="M57" s="80" t="s">
        <v>78</v>
      </c>
      <c r="N57" s="78">
        <v>7541</v>
      </c>
      <c r="O57" s="78">
        <v>1242</v>
      </c>
      <c r="P57" s="79">
        <v>3820</v>
      </c>
      <c r="Q57" s="79">
        <v>3721</v>
      </c>
      <c r="R57" s="79">
        <v>721</v>
      </c>
      <c r="S57" s="79">
        <v>599</v>
      </c>
      <c r="T57" s="79">
        <v>1521</v>
      </c>
      <c r="U57" s="79">
        <v>1327</v>
      </c>
      <c r="V57" s="79">
        <v>1335</v>
      </c>
      <c r="W57" s="79">
        <v>1335</v>
      </c>
      <c r="X57" s="79">
        <v>243</v>
      </c>
      <c r="Y57" s="79">
        <v>460</v>
      </c>
      <c r="Z57" s="79">
        <v>245</v>
      </c>
      <c r="AA57" s="79">
        <v>35</v>
      </c>
      <c r="AB57" s="79">
        <v>378</v>
      </c>
      <c r="AC57" s="79">
        <v>54</v>
      </c>
    </row>
    <row r="58" spans="1:29">
      <c r="A58" s="80" t="s">
        <v>175</v>
      </c>
      <c r="B58" s="80" t="s">
        <v>176</v>
      </c>
      <c r="C58" s="80" t="s">
        <v>17</v>
      </c>
      <c r="D58" s="80" t="s">
        <v>187</v>
      </c>
      <c r="E58" s="80" t="s">
        <v>192</v>
      </c>
      <c r="F58" s="80" t="s">
        <v>193</v>
      </c>
      <c r="G58" s="80"/>
      <c r="H58" s="80" t="s">
        <v>6</v>
      </c>
      <c r="I58" s="80" t="s">
        <v>1</v>
      </c>
      <c r="J58" s="81" t="s">
        <v>90</v>
      </c>
      <c r="K58" s="80"/>
      <c r="L58" s="80" t="s">
        <v>10</v>
      </c>
      <c r="M58" s="80" t="s">
        <v>78</v>
      </c>
      <c r="N58" s="78">
        <v>2232</v>
      </c>
      <c r="O58" s="78">
        <v>372</v>
      </c>
      <c r="P58" s="79">
        <v>1131</v>
      </c>
      <c r="Q58" s="79">
        <v>1101</v>
      </c>
      <c r="R58" s="79">
        <v>213</v>
      </c>
      <c r="S58" s="79">
        <v>177</v>
      </c>
      <c r="T58" s="79">
        <v>451</v>
      </c>
      <c r="U58" s="79">
        <v>393</v>
      </c>
      <c r="V58" s="79">
        <v>395</v>
      </c>
      <c r="W58" s="79">
        <v>395</v>
      </c>
      <c r="X58" s="79">
        <v>72</v>
      </c>
      <c r="Y58" s="79">
        <v>136</v>
      </c>
      <c r="Z58" s="79"/>
      <c r="AA58" s="79"/>
      <c r="AB58" s="79"/>
      <c r="AC58" s="79"/>
    </row>
    <row r="59" spans="1:29">
      <c r="A59" s="80" t="s">
        <v>175</v>
      </c>
      <c r="B59" s="80" t="s">
        <v>176</v>
      </c>
      <c r="C59" s="80" t="s">
        <v>20</v>
      </c>
      <c r="D59" s="80" t="s">
        <v>194</v>
      </c>
      <c r="E59" s="80" t="s">
        <v>195</v>
      </c>
      <c r="F59" s="80" t="s">
        <v>196</v>
      </c>
      <c r="G59" s="80"/>
      <c r="H59" s="80" t="s">
        <v>6</v>
      </c>
      <c r="I59" s="80" t="s">
        <v>1</v>
      </c>
      <c r="J59" s="80" t="s">
        <v>197</v>
      </c>
      <c r="K59" s="80"/>
      <c r="L59" s="80" t="s">
        <v>9</v>
      </c>
      <c r="M59" s="80" t="s">
        <v>78</v>
      </c>
      <c r="N59" s="78">
        <v>528</v>
      </c>
      <c r="O59" s="78">
        <v>88</v>
      </c>
      <c r="P59" s="79">
        <v>260</v>
      </c>
      <c r="Q59" s="79">
        <v>268</v>
      </c>
      <c r="R59" s="79">
        <v>61</v>
      </c>
      <c r="S59" s="79">
        <v>49</v>
      </c>
      <c r="T59" s="79">
        <v>88</v>
      </c>
      <c r="U59" s="79">
        <v>104</v>
      </c>
      <c r="V59" s="79">
        <v>72</v>
      </c>
      <c r="W59" s="79">
        <v>72</v>
      </c>
      <c r="X59" s="79">
        <v>39</v>
      </c>
      <c r="Y59" s="79">
        <v>43</v>
      </c>
      <c r="Z59" s="79">
        <v>42</v>
      </c>
      <c r="AA59" s="79">
        <v>7</v>
      </c>
      <c r="AB59" s="79">
        <v>24</v>
      </c>
      <c r="AC59" s="79">
        <v>4</v>
      </c>
    </row>
    <row r="60" spans="1:29">
      <c r="A60" s="80" t="s">
        <v>175</v>
      </c>
      <c r="B60" s="80" t="s">
        <v>176</v>
      </c>
      <c r="C60" s="80" t="s">
        <v>20</v>
      </c>
      <c r="D60" s="80" t="s">
        <v>194</v>
      </c>
      <c r="E60" s="80" t="s">
        <v>198</v>
      </c>
      <c r="F60" s="80" t="s">
        <v>199</v>
      </c>
      <c r="G60" s="80"/>
      <c r="H60" s="80" t="s">
        <v>5</v>
      </c>
      <c r="I60" s="80" t="s">
        <v>1</v>
      </c>
      <c r="J60" s="80" t="s">
        <v>90</v>
      </c>
      <c r="K60" s="80"/>
      <c r="L60" s="80" t="s">
        <v>11</v>
      </c>
      <c r="M60" s="80" t="s">
        <v>78</v>
      </c>
      <c r="N60" s="78">
        <v>12015</v>
      </c>
      <c r="O60" s="78">
        <v>1725</v>
      </c>
      <c r="P60" s="79">
        <v>5915</v>
      </c>
      <c r="Q60" s="79">
        <v>6100</v>
      </c>
      <c r="R60" s="79">
        <v>1394</v>
      </c>
      <c r="S60" s="79">
        <v>1116</v>
      </c>
      <c r="T60" s="79">
        <v>1994</v>
      </c>
      <c r="U60" s="79">
        <v>2367</v>
      </c>
      <c r="V60" s="79">
        <v>1634</v>
      </c>
      <c r="W60" s="79">
        <v>1635</v>
      </c>
      <c r="X60" s="79">
        <v>893</v>
      </c>
      <c r="Y60" s="79">
        <v>982</v>
      </c>
      <c r="Z60" s="79">
        <v>630</v>
      </c>
      <c r="AA60" s="79">
        <v>90</v>
      </c>
      <c r="AB60" s="79">
        <v>360</v>
      </c>
      <c r="AC60" s="79">
        <v>60</v>
      </c>
    </row>
    <row r="61" spans="1:29">
      <c r="A61" s="80" t="s">
        <v>175</v>
      </c>
      <c r="B61" s="80" t="s">
        <v>176</v>
      </c>
      <c r="C61" s="80" t="s">
        <v>22</v>
      </c>
      <c r="D61" s="80" t="s">
        <v>200</v>
      </c>
      <c r="E61" s="80" t="s">
        <v>201</v>
      </c>
      <c r="F61" s="80" t="s">
        <v>202</v>
      </c>
      <c r="G61" s="80" t="s">
        <v>203</v>
      </c>
      <c r="H61" s="80" t="s">
        <v>4</v>
      </c>
      <c r="I61" s="80" t="s">
        <v>1</v>
      </c>
      <c r="J61" s="81" t="s">
        <v>181</v>
      </c>
      <c r="K61" s="80"/>
      <c r="L61" s="80" t="s">
        <v>11</v>
      </c>
      <c r="M61" s="80" t="s">
        <v>78</v>
      </c>
      <c r="N61" s="78">
        <v>1299</v>
      </c>
      <c r="O61" s="78">
        <v>266</v>
      </c>
      <c r="P61" s="79">
        <v>653</v>
      </c>
      <c r="Q61" s="79">
        <v>646</v>
      </c>
      <c r="R61" s="79">
        <v>170</v>
      </c>
      <c r="S61" s="79">
        <v>159</v>
      </c>
      <c r="T61" s="79">
        <v>239</v>
      </c>
      <c r="U61" s="79">
        <v>215</v>
      </c>
      <c r="V61" s="79">
        <v>181</v>
      </c>
      <c r="W61" s="79">
        <v>201</v>
      </c>
      <c r="X61" s="79">
        <v>63</v>
      </c>
      <c r="Y61" s="79">
        <v>71</v>
      </c>
      <c r="Z61" s="79">
        <v>15</v>
      </c>
      <c r="AA61" s="79">
        <v>2</v>
      </c>
      <c r="AB61" s="79"/>
      <c r="AC61" s="79"/>
    </row>
    <row r="62" spans="1:29">
      <c r="A62" s="80" t="s">
        <v>175</v>
      </c>
      <c r="B62" s="80" t="s">
        <v>176</v>
      </c>
      <c r="C62" s="80" t="s">
        <v>22</v>
      </c>
      <c r="D62" s="80" t="s">
        <v>200</v>
      </c>
      <c r="E62" s="80" t="s">
        <v>201</v>
      </c>
      <c r="F62" s="80" t="s">
        <v>204</v>
      </c>
      <c r="G62" s="80" t="s">
        <v>205</v>
      </c>
      <c r="H62" s="80" t="s">
        <v>4</v>
      </c>
      <c r="I62" s="80" t="s">
        <v>1</v>
      </c>
      <c r="J62" s="81" t="s">
        <v>181</v>
      </c>
      <c r="K62" s="80"/>
      <c r="L62" s="80" t="s">
        <v>11</v>
      </c>
      <c r="M62" s="80" t="s">
        <v>78</v>
      </c>
      <c r="N62" s="78">
        <v>673</v>
      </c>
      <c r="O62" s="78">
        <v>134</v>
      </c>
      <c r="P62" s="79">
        <v>355</v>
      </c>
      <c r="Q62" s="79">
        <v>318</v>
      </c>
      <c r="R62" s="79">
        <v>98</v>
      </c>
      <c r="S62" s="79">
        <v>72</v>
      </c>
      <c r="T62" s="79">
        <v>119</v>
      </c>
      <c r="U62" s="79">
        <v>114</v>
      </c>
      <c r="V62" s="79">
        <v>99</v>
      </c>
      <c r="W62" s="79">
        <v>102</v>
      </c>
      <c r="X62" s="79">
        <v>39</v>
      </c>
      <c r="Y62" s="79">
        <v>30</v>
      </c>
      <c r="Z62" s="79">
        <v>370</v>
      </c>
      <c r="AA62" s="79">
        <v>53</v>
      </c>
      <c r="AB62" s="79"/>
      <c r="AC62" s="79"/>
    </row>
    <row r="63" spans="1:29">
      <c r="A63" s="80" t="s">
        <v>175</v>
      </c>
      <c r="B63" s="80" t="s">
        <v>176</v>
      </c>
      <c r="C63" s="80" t="s">
        <v>22</v>
      </c>
      <c r="D63" s="80" t="s">
        <v>200</v>
      </c>
      <c r="E63" s="80" t="s">
        <v>206</v>
      </c>
      <c r="F63" s="80" t="s">
        <v>207</v>
      </c>
      <c r="G63" s="80" t="s">
        <v>208</v>
      </c>
      <c r="H63" s="80" t="s">
        <v>5</v>
      </c>
      <c r="I63" s="80" t="s">
        <v>1</v>
      </c>
      <c r="J63" s="80" t="s">
        <v>197</v>
      </c>
      <c r="K63" s="80"/>
      <c r="L63" s="80" t="s">
        <v>11</v>
      </c>
      <c r="M63" s="80" t="s">
        <v>78</v>
      </c>
      <c r="N63" s="78">
        <v>106812</v>
      </c>
      <c r="O63" s="78">
        <v>16093</v>
      </c>
      <c r="P63" s="79">
        <v>55914</v>
      </c>
      <c r="Q63" s="79">
        <v>50898</v>
      </c>
      <c r="R63" s="79">
        <v>13430</v>
      </c>
      <c r="S63" s="79">
        <v>13236</v>
      </c>
      <c r="T63" s="79">
        <v>18195</v>
      </c>
      <c r="U63" s="79">
        <v>16886</v>
      </c>
      <c r="V63" s="79">
        <v>21162</v>
      </c>
      <c r="W63" s="79">
        <v>16908</v>
      </c>
      <c r="X63" s="79">
        <v>3127</v>
      </c>
      <c r="Y63" s="79">
        <v>3868</v>
      </c>
      <c r="Z63" s="79">
        <v>1002</v>
      </c>
      <c r="AA63" s="79"/>
      <c r="AB63" s="79"/>
      <c r="AC63" s="79"/>
    </row>
    <row r="64" spans="1:29">
      <c r="A64" s="80" t="s">
        <v>175</v>
      </c>
      <c r="B64" s="80" t="s">
        <v>176</v>
      </c>
      <c r="C64" s="80" t="s">
        <v>22</v>
      </c>
      <c r="D64" s="80" t="s">
        <v>200</v>
      </c>
      <c r="E64" s="80" t="s">
        <v>201</v>
      </c>
      <c r="F64" s="80" t="s">
        <v>209</v>
      </c>
      <c r="G64" s="80" t="s">
        <v>210</v>
      </c>
      <c r="H64" s="80" t="s">
        <v>4</v>
      </c>
      <c r="I64" s="80" t="s">
        <v>1</v>
      </c>
      <c r="J64" s="81" t="s">
        <v>181</v>
      </c>
      <c r="K64" s="80"/>
      <c r="L64" s="80" t="s">
        <v>11</v>
      </c>
      <c r="M64" s="80" t="s">
        <v>78</v>
      </c>
      <c r="N64" s="78">
        <v>839</v>
      </c>
      <c r="O64" s="78">
        <v>140</v>
      </c>
      <c r="P64" s="79">
        <v>475</v>
      </c>
      <c r="Q64" s="79">
        <v>364</v>
      </c>
      <c r="R64" s="79">
        <v>128</v>
      </c>
      <c r="S64" s="79">
        <v>94</v>
      </c>
      <c r="T64" s="79">
        <v>162</v>
      </c>
      <c r="U64" s="79">
        <v>143</v>
      </c>
      <c r="V64" s="79">
        <v>154</v>
      </c>
      <c r="W64" s="79">
        <v>96</v>
      </c>
      <c r="X64" s="79">
        <v>31</v>
      </c>
      <c r="Y64" s="79">
        <v>31</v>
      </c>
      <c r="Z64" s="79">
        <v>29</v>
      </c>
      <c r="AA64" s="79">
        <v>14</v>
      </c>
      <c r="AB64" s="79"/>
      <c r="AC64" s="79"/>
    </row>
    <row r="65" spans="1:29">
      <c r="A65" s="80" t="s">
        <v>175</v>
      </c>
      <c r="B65" s="80" t="s">
        <v>176</v>
      </c>
      <c r="C65" s="80" t="s">
        <v>22</v>
      </c>
      <c r="D65" s="80" t="s">
        <v>200</v>
      </c>
      <c r="E65" s="80" t="s">
        <v>211</v>
      </c>
      <c r="F65" s="80" t="s">
        <v>212</v>
      </c>
      <c r="G65" s="80"/>
      <c r="H65" s="80" t="s">
        <v>6</v>
      </c>
      <c r="I65" s="80" t="s">
        <v>70</v>
      </c>
      <c r="J65" s="81" t="s">
        <v>71</v>
      </c>
      <c r="K65" s="80"/>
      <c r="L65" s="80" t="s">
        <v>71</v>
      </c>
      <c r="M65" s="80" t="s">
        <v>71</v>
      </c>
      <c r="N65" s="78">
        <v>2556</v>
      </c>
      <c r="O65" s="78">
        <v>426</v>
      </c>
      <c r="P65" s="79">
        <v>1369</v>
      </c>
      <c r="Q65" s="79">
        <v>1187</v>
      </c>
      <c r="R65" s="79">
        <v>196</v>
      </c>
      <c r="S65" s="79">
        <v>147</v>
      </c>
      <c r="T65" s="79">
        <v>641</v>
      </c>
      <c r="U65" s="79">
        <v>578</v>
      </c>
      <c r="V65" s="79">
        <v>389</v>
      </c>
      <c r="W65" s="79">
        <v>345</v>
      </c>
      <c r="X65" s="79">
        <v>143</v>
      </c>
      <c r="Y65" s="79">
        <v>117</v>
      </c>
      <c r="Z65" s="79"/>
      <c r="AA65" s="79"/>
      <c r="AB65" s="79"/>
      <c r="AC65" s="79"/>
    </row>
    <row r="66" spans="1:29">
      <c r="A66" s="80" t="s">
        <v>175</v>
      </c>
      <c r="B66" s="80" t="s">
        <v>176</v>
      </c>
      <c r="C66" s="80" t="s">
        <v>22</v>
      </c>
      <c r="D66" s="80" t="s">
        <v>200</v>
      </c>
      <c r="E66" s="80" t="s">
        <v>22</v>
      </c>
      <c r="F66" s="80" t="s">
        <v>213</v>
      </c>
      <c r="G66" s="80"/>
      <c r="H66" s="80" t="s">
        <v>6</v>
      </c>
      <c r="I66" s="80" t="s">
        <v>1</v>
      </c>
      <c r="J66" s="81" t="s">
        <v>181</v>
      </c>
      <c r="K66" s="80"/>
      <c r="L66" s="80" t="s">
        <v>11</v>
      </c>
      <c r="M66" s="80" t="s">
        <v>78</v>
      </c>
      <c r="N66" s="78">
        <v>28090</v>
      </c>
      <c r="O66" s="78">
        <v>4681</v>
      </c>
      <c r="P66" s="79">
        <v>14051</v>
      </c>
      <c r="Q66" s="79">
        <v>14039</v>
      </c>
      <c r="R66" s="79">
        <v>3407</v>
      </c>
      <c r="S66" s="79">
        <v>3766</v>
      </c>
      <c r="T66" s="79">
        <v>5429</v>
      </c>
      <c r="U66" s="79">
        <v>4903</v>
      </c>
      <c r="V66" s="79">
        <v>4068</v>
      </c>
      <c r="W66" s="79">
        <v>4284</v>
      </c>
      <c r="X66" s="79">
        <v>1147</v>
      </c>
      <c r="Y66" s="79">
        <v>1086</v>
      </c>
      <c r="Z66" s="79">
        <v>5312</v>
      </c>
      <c r="AA66" s="79">
        <v>885</v>
      </c>
      <c r="AB66" s="79"/>
      <c r="AC66" s="79"/>
    </row>
    <row r="67" spans="1:29">
      <c r="A67" s="80" t="s">
        <v>175</v>
      </c>
      <c r="B67" s="80" t="s">
        <v>176</v>
      </c>
      <c r="C67" s="80" t="s">
        <v>22</v>
      </c>
      <c r="D67" s="80" t="s">
        <v>200</v>
      </c>
      <c r="E67" s="80" t="s">
        <v>214</v>
      </c>
      <c r="F67" s="80" t="s">
        <v>215</v>
      </c>
      <c r="G67" s="80"/>
      <c r="H67" s="80" t="s">
        <v>5</v>
      </c>
      <c r="I67" s="80" t="s">
        <v>1</v>
      </c>
      <c r="J67" s="81" t="s">
        <v>181</v>
      </c>
      <c r="K67" s="80"/>
      <c r="L67" s="80" t="s">
        <v>11</v>
      </c>
      <c r="M67" s="80" t="s">
        <v>78</v>
      </c>
      <c r="N67" s="78">
        <v>44536</v>
      </c>
      <c r="O67" s="78">
        <v>4299</v>
      </c>
      <c r="P67" s="79">
        <v>21284</v>
      </c>
      <c r="Q67" s="79">
        <v>23252</v>
      </c>
      <c r="R67" s="79">
        <v>5268</v>
      </c>
      <c r="S67" s="79">
        <v>6260</v>
      </c>
      <c r="T67" s="79">
        <v>5327</v>
      </c>
      <c r="U67" s="79">
        <v>5693</v>
      </c>
      <c r="V67" s="79">
        <v>5023</v>
      </c>
      <c r="W67" s="79">
        <v>5308</v>
      </c>
      <c r="X67" s="79">
        <v>5666</v>
      </c>
      <c r="Y67" s="79">
        <v>5991</v>
      </c>
      <c r="Z67" s="79">
        <v>15142</v>
      </c>
      <c r="AA67" s="79">
        <v>2500</v>
      </c>
      <c r="AB67" s="79"/>
      <c r="AC67" s="79"/>
    </row>
    <row r="68" spans="1:29">
      <c r="A68" s="80" t="s">
        <v>175</v>
      </c>
      <c r="B68" s="80" t="s">
        <v>176</v>
      </c>
      <c r="C68" s="80" t="s">
        <v>22</v>
      </c>
      <c r="D68" s="80" t="s">
        <v>200</v>
      </c>
      <c r="E68" s="80" t="s">
        <v>201</v>
      </c>
      <c r="F68" s="80" t="s">
        <v>216</v>
      </c>
      <c r="G68" s="80"/>
      <c r="H68" s="80" t="s">
        <v>5</v>
      </c>
      <c r="I68" s="80" t="s">
        <v>1</v>
      </c>
      <c r="J68" s="81" t="s">
        <v>181</v>
      </c>
      <c r="K68" s="80"/>
      <c r="L68" s="80" t="s">
        <v>11</v>
      </c>
      <c r="M68" s="80" t="s">
        <v>78</v>
      </c>
      <c r="N68" s="78">
        <v>10360</v>
      </c>
      <c r="O68" s="78">
        <v>1299</v>
      </c>
      <c r="P68" s="79">
        <v>5457</v>
      </c>
      <c r="Q68" s="79">
        <v>4903</v>
      </c>
      <c r="R68" s="79">
        <v>1401</v>
      </c>
      <c r="S68" s="79">
        <v>1183</v>
      </c>
      <c r="T68" s="79">
        <v>1782</v>
      </c>
      <c r="U68" s="79">
        <v>1626</v>
      </c>
      <c r="V68" s="79">
        <v>1650</v>
      </c>
      <c r="W68" s="79">
        <v>1434</v>
      </c>
      <c r="X68" s="79">
        <v>624</v>
      </c>
      <c r="Y68" s="79">
        <v>660</v>
      </c>
      <c r="Z68" s="79">
        <v>100</v>
      </c>
      <c r="AA68" s="79">
        <v>25</v>
      </c>
      <c r="AB68" s="79"/>
      <c r="AC68" s="79"/>
    </row>
    <row r="69" spans="1:29">
      <c r="A69" s="80" t="s">
        <v>175</v>
      </c>
      <c r="B69" s="80" t="s">
        <v>176</v>
      </c>
      <c r="C69" s="80" t="s">
        <v>22</v>
      </c>
      <c r="D69" s="80" t="s">
        <v>200</v>
      </c>
      <c r="E69" s="80" t="s">
        <v>201</v>
      </c>
      <c r="F69" s="80" t="s">
        <v>217</v>
      </c>
      <c r="G69" s="80" t="s">
        <v>218</v>
      </c>
      <c r="H69" s="80" t="s">
        <v>4</v>
      </c>
      <c r="I69" s="80" t="s">
        <v>70</v>
      </c>
      <c r="J69" s="80" t="s">
        <v>71</v>
      </c>
      <c r="K69" s="80"/>
      <c r="L69" s="80" t="s">
        <v>71</v>
      </c>
      <c r="M69" s="80" t="s">
        <v>71</v>
      </c>
      <c r="N69" s="78">
        <v>1928</v>
      </c>
      <c r="O69" s="78">
        <v>277</v>
      </c>
      <c r="P69" s="79">
        <v>1033</v>
      </c>
      <c r="Q69" s="79">
        <v>895</v>
      </c>
      <c r="R69" s="79">
        <v>147</v>
      </c>
      <c r="S69" s="79">
        <v>111</v>
      </c>
      <c r="T69" s="79">
        <v>485</v>
      </c>
      <c r="U69" s="79">
        <v>436</v>
      </c>
      <c r="V69" s="79">
        <v>293</v>
      </c>
      <c r="W69" s="79">
        <v>260</v>
      </c>
      <c r="X69" s="79">
        <v>108</v>
      </c>
      <c r="Y69" s="79">
        <v>88</v>
      </c>
      <c r="Z69" s="79">
        <v>375</v>
      </c>
      <c r="AA69" s="79">
        <v>75</v>
      </c>
      <c r="AB69" s="79"/>
      <c r="AC69" s="79"/>
    </row>
    <row r="70" spans="1:29">
      <c r="A70" s="80" t="s">
        <v>175</v>
      </c>
      <c r="B70" s="80" t="s">
        <v>176</v>
      </c>
      <c r="C70" s="80" t="s">
        <v>22</v>
      </c>
      <c r="D70" s="80" t="s">
        <v>200</v>
      </c>
      <c r="E70" s="80" t="s">
        <v>201</v>
      </c>
      <c r="F70" s="80" t="s">
        <v>219</v>
      </c>
      <c r="G70" s="80"/>
      <c r="H70" s="80" t="s">
        <v>5</v>
      </c>
      <c r="I70" s="80" t="s">
        <v>1</v>
      </c>
      <c r="J70" s="80" t="s">
        <v>181</v>
      </c>
      <c r="K70" s="80"/>
      <c r="L70" s="80" t="s">
        <v>11</v>
      </c>
      <c r="M70" s="80" t="s">
        <v>78</v>
      </c>
      <c r="N70" s="78">
        <v>9117</v>
      </c>
      <c r="O70" s="78">
        <v>1205</v>
      </c>
      <c r="P70" s="79">
        <v>4572</v>
      </c>
      <c r="Q70" s="79">
        <v>4545</v>
      </c>
      <c r="R70" s="79">
        <v>1103</v>
      </c>
      <c r="S70" s="79">
        <v>1144</v>
      </c>
      <c r="T70" s="79">
        <v>1679</v>
      </c>
      <c r="U70" s="79">
        <v>1534</v>
      </c>
      <c r="V70" s="79">
        <v>1323</v>
      </c>
      <c r="W70" s="79">
        <v>1367</v>
      </c>
      <c r="X70" s="79">
        <v>467</v>
      </c>
      <c r="Y70" s="79">
        <v>500</v>
      </c>
      <c r="Z70" s="79">
        <v>601</v>
      </c>
      <c r="AA70" s="79">
        <v>78</v>
      </c>
      <c r="AB70" s="79"/>
      <c r="AC70" s="79"/>
    </row>
    <row r="71" spans="1:29">
      <c r="A71" s="80" t="s">
        <v>175</v>
      </c>
      <c r="B71" s="80" t="s">
        <v>176</v>
      </c>
      <c r="C71" s="80" t="s">
        <v>22</v>
      </c>
      <c r="D71" s="80" t="s">
        <v>200</v>
      </c>
      <c r="E71" s="80" t="s">
        <v>201</v>
      </c>
      <c r="F71" s="80" t="s">
        <v>220</v>
      </c>
      <c r="G71" s="80"/>
      <c r="H71" s="80" t="s">
        <v>5</v>
      </c>
      <c r="I71" s="80" t="s">
        <v>1</v>
      </c>
      <c r="J71" s="80" t="s">
        <v>181</v>
      </c>
      <c r="K71" s="80"/>
      <c r="L71" s="80" t="s">
        <v>11</v>
      </c>
      <c r="M71" s="80" t="s">
        <v>78</v>
      </c>
      <c r="N71" s="78">
        <v>7943</v>
      </c>
      <c r="O71" s="78">
        <v>1045</v>
      </c>
      <c r="P71" s="79">
        <v>3940</v>
      </c>
      <c r="Q71" s="79">
        <v>4003</v>
      </c>
      <c r="R71" s="79">
        <v>913</v>
      </c>
      <c r="S71" s="79">
        <v>940</v>
      </c>
      <c r="T71" s="79">
        <v>1487</v>
      </c>
      <c r="U71" s="79">
        <v>1318</v>
      </c>
      <c r="V71" s="79">
        <v>1205</v>
      </c>
      <c r="W71" s="79">
        <v>1224</v>
      </c>
      <c r="X71" s="79">
        <v>335</v>
      </c>
      <c r="Y71" s="79">
        <v>521</v>
      </c>
      <c r="Z71" s="79">
        <v>358</v>
      </c>
      <c r="AA71" s="79">
        <v>50</v>
      </c>
      <c r="AB71" s="79"/>
      <c r="AC71" s="79"/>
    </row>
    <row r="72" spans="1:29">
      <c r="A72" s="80" t="s">
        <v>175</v>
      </c>
      <c r="B72" s="80" t="s">
        <v>176</v>
      </c>
      <c r="C72" s="80" t="s">
        <v>22</v>
      </c>
      <c r="D72" s="80" t="s">
        <v>200</v>
      </c>
      <c r="E72" s="80" t="s">
        <v>201</v>
      </c>
      <c r="F72" s="80" t="s">
        <v>221</v>
      </c>
      <c r="G72" s="80" t="s">
        <v>222</v>
      </c>
      <c r="H72" s="80" t="s">
        <v>4</v>
      </c>
      <c r="I72" s="80" t="s">
        <v>1</v>
      </c>
      <c r="J72" s="80" t="s">
        <v>181</v>
      </c>
      <c r="K72" s="80"/>
      <c r="L72" s="80" t="s">
        <v>11</v>
      </c>
      <c r="M72" s="80" t="s">
        <v>78</v>
      </c>
      <c r="N72" s="78">
        <v>322</v>
      </c>
      <c r="O72" s="78">
        <v>58</v>
      </c>
      <c r="P72" s="79">
        <v>218</v>
      </c>
      <c r="Q72" s="79">
        <v>104</v>
      </c>
      <c r="R72" s="79">
        <v>134</v>
      </c>
      <c r="S72" s="79">
        <v>17</v>
      </c>
      <c r="T72" s="79">
        <v>43</v>
      </c>
      <c r="U72" s="79">
        <v>43</v>
      </c>
      <c r="V72" s="79">
        <v>32</v>
      </c>
      <c r="W72" s="79">
        <v>33</v>
      </c>
      <c r="X72" s="79">
        <v>9</v>
      </c>
      <c r="Y72" s="79">
        <v>11</v>
      </c>
      <c r="Z72" s="79">
        <v>413</v>
      </c>
      <c r="AA72" s="79">
        <v>83</v>
      </c>
      <c r="AB72" s="79"/>
      <c r="AC72" s="79"/>
    </row>
    <row r="73" spans="1:29">
      <c r="A73" s="80" t="s">
        <v>175</v>
      </c>
      <c r="B73" s="80" t="s">
        <v>176</v>
      </c>
      <c r="C73" s="80" t="s">
        <v>22</v>
      </c>
      <c r="D73" s="80" t="s">
        <v>200</v>
      </c>
      <c r="E73" s="80" t="s">
        <v>201</v>
      </c>
      <c r="F73" s="80" t="s">
        <v>223</v>
      </c>
      <c r="G73" s="80" t="s">
        <v>224</v>
      </c>
      <c r="H73" s="80" t="s">
        <v>4</v>
      </c>
      <c r="I73" s="80" t="s">
        <v>1</v>
      </c>
      <c r="J73" s="81" t="s">
        <v>181</v>
      </c>
      <c r="K73" s="80"/>
      <c r="L73" s="80" t="s">
        <v>11</v>
      </c>
      <c r="M73" s="80" t="s">
        <v>78</v>
      </c>
      <c r="N73" s="78">
        <v>384</v>
      </c>
      <c r="O73" s="78">
        <v>67</v>
      </c>
      <c r="P73" s="79">
        <v>200</v>
      </c>
      <c r="Q73" s="79">
        <v>184</v>
      </c>
      <c r="R73" s="79">
        <v>46</v>
      </c>
      <c r="S73" s="79">
        <v>47</v>
      </c>
      <c r="T73" s="79">
        <v>72</v>
      </c>
      <c r="U73" s="79">
        <v>60</v>
      </c>
      <c r="V73" s="79">
        <v>60</v>
      </c>
      <c r="W73" s="79">
        <v>57</v>
      </c>
      <c r="X73" s="79">
        <v>22</v>
      </c>
      <c r="Y73" s="79">
        <v>20</v>
      </c>
      <c r="Z73" s="79">
        <v>23</v>
      </c>
      <c r="AA73" s="79">
        <v>6</v>
      </c>
      <c r="AB73" s="79"/>
      <c r="AC73" s="79"/>
    </row>
    <row r="74" spans="1:29">
      <c r="A74" s="80" t="s">
        <v>225</v>
      </c>
      <c r="B74" s="80" t="s">
        <v>226</v>
      </c>
      <c r="C74" s="80" t="s">
        <v>227</v>
      </c>
      <c r="D74" s="80" t="s">
        <v>228</v>
      </c>
      <c r="E74" s="80" t="s">
        <v>229</v>
      </c>
      <c r="F74" s="80" t="s">
        <v>229</v>
      </c>
      <c r="G74" s="80"/>
      <c r="H74" s="80" t="s">
        <v>6</v>
      </c>
      <c r="I74" s="80" t="s">
        <v>70</v>
      </c>
      <c r="J74" s="80" t="s">
        <v>71</v>
      </c>
      <c r="K74" s="80"/>
      <c r="L74" s="80" t="s">
        <v>71</v>
      </c>
      <c r="M74" s="80" t="s">
        <v>71</v>
      </c>
      <c r="N74" s="78">
        <v>592</v>
      </c>
      <c r="O74" s="78">
        <v>98</v>
      </c>
      <c r="P74" s="79">
        <v>278</v>
      </c>
      <c r="Q74" s="79">
        <v>314</v>
      </c>
      <c r="R74" s="79">
        <v>61</v>
      </c>
      <c r="S74" s="79">
        <v>51</v>
      </c>
      <c r="T74" s="79">
        <v>114</v>
      </c>
      <c r="U74" s="79">
        <v>97</v>
      </c>
      <c r="V74" s="79">
        <v>73</v>
      </c>
      <c r="W74" s="79">
        <v>103</v>
      </c>
      <c r="X74" s="79">
        <v>30</v>
      </c>
      <c r="Y74" s="79">
        <v>63</v>
      </c>
      <c r="Z74" s="79"/>
      <c r="AA74" s="79"/>
      <c r="AB74" s="79"/>
      <c r="AC74" s="79"/>
    </row>
    <row r="75" spans="1:29">
      <c r="A75" s="80" t="s">
        <v>225</v>
      </c>
      <c r="B75" s="80" t="s">
        <v>226</v>
      </c>
      <c r="C75" s="80" t="s">
        <v>14</v>
      </c>
      <c r="D75" s="80" t="s">
        <v>230</v>
      </c>
      <c r="E75" s="80" t="s">
        <v>231</v>
      </c>
      <c r="F75" s="80" t="s">
        <v>232</v>
      </c>
      <c r="G75" s="80"/>
      <c r="H75" s="80" t="s">
        <v>6</v>
      </c>
      <c r="I75" s="80" t="s">
        <v>1</v>
      </c>
      <c r="J75" s="80" t="s">
        <v>181</v>
      </c>
      <c r="K75" s="80"/>
      <c r="L75" s="80" t="s">
        <v>11</v>
      </c>
      <c r="M75" s="80" t="s">
        <v>78</v>
      </c>
      <c r="N75" s="78">
        <v>27207</v>
      </c>
      <c r="O75" s="78">
        <v>4248</v>
      </c>
      <c r="P75" s="79">
        <v>13427</v>
      </c>
      <c r="Q75" s="79">
        <v>13780</v>
      </c>
      <c r="R75" s="79">
        <v>3210</v>
      </c>
      <c r="S75" s="79">
        <v>2291</v>
      </c>
      <c r="T75" s="79">
        <v>4748</v>
      </c>
      <c r="U75" s="79">
        <v>4788</v>
      </c>
      <c r="V75" s="79">
        <v>4870</v>
      </c>
      <c r="W75" s="79">
        <v>5686</v>
      </c>
      <c r="X75" s="79">
        <v>599</v>
      </c>
      <c r="Y75" s="79">
        <v>1015</v>
      </c>
      <c r="Z75" s="79">
        <v>5999</v>
      </c>
      <c r="AA75" s="79">
        <v>976</v>
      </c>
      <c r="AB75" s="79"/>
      <c r="AC75" s="79"/>
    </row>
    <row r="76" spans="1:29">
      <c r="A76" s="80" t="s">
        <v>225</v>
      </c>
      <c r="B76" s="80" t="s">
        <v>226</v>
      </c>
      <c r="C76" s="80" t="s">
        <v>14</v>
      </c>
      <c r="D76" s="80" t="s">
        <v>230</v>
      </c>
      <c r="E76" s="80" t="s">
        <v>233</v>
      </c>
      <c r="F76" s="80" t="s">
        <v>234</v>
      </c>
      <c r="G76" s="80"/>
      <c r="H76" s="80" t="s">
        <v>6</v>
      </c>
      <c r="I76" s="80" t="s">
        <v>70</v>
      </c>
      <c r="J76" s="80" t="s">
        <v>71</v>
      </c>
      <c r="K76" s="80"/>
      <c r="L76" s="80" t="s">
        <v>71</v>
      </c>
      <c r="M76" s="80" t="s">
        <v>71</v>
      </c>
      <c r="N76" s="78">
        <v>8137</v>
      </c>
      <c r="O76" s="78">
        <v>1627</v>
      </c>
      <c r="P76" s="79">
        <v>4016</v>
      </c>
      <c r="Q76" s="79">
        <v>4121</v>
      </c>
      <c r="R76" s="79">
        <v>960</v>
      </c>
      <c r="S76" s="79">
        <v>685</v>
      </c>
      <c r="T76" s="79">
        <v>1420</v>
      </c>
      <c r="U76" s="79">
        <v>1432</v>
      </c>
      <c r="V76" s="79">
        <v>1457</v>
      </c>
      <c r="W76" s="79">
        <v>1700</v>
      </c>
      <c r="X76" s="79">
        <v>179</v>
      </c>
      <c r="Y76" s="79">
        <v>304</v>
      </c>
      <c r="Z76" s="79"/>
      <c r="AA76" s="79"/>
      <c r="AB76" s="79"/>
      <c r="AC76" s="79"/>
    </row>
    <row r="77" spans="1:29">
      <c r="A77" s="80" t="s">
        <v>225</v>
      </c>
      <c r="B77" s="80" t="s">
        <v>226</v>
      </c>
      <c r="C77" s="80" t="s">
        <v>18</v>
      </c>
      <c r="D77" s="80" t="s">
        <v>235</v>
      </c>
      <c r="E77" s="80" t="s">
        <v>236</v>
      </c>
      <c r="F77" s="80" t="s">
        <v>237</v>
      </c>
      <c r="G77" s="80" t="s">
        <v>236</v>
      </c>
      <c r="H77" s="80" t="s">
        <v>6</v>
      </c>
      <c r="I77" s="80" t="s">
        <v>1</v>
      </c>
      <c r="J77" s="80" t="s">
        <v>90</v>
      </c>
      <c r="K77" s="80"/>
      <c r="L77" s="80" t="s">
        <v>10</v>
      </c>
      <c r="M77" s="80" t="s">
        <v>78</v>
      </c>
      <c r="N77" s="78">
        <v>12381</v>
      </c>
      <c r="O77" s="78">
        <v>2063</v>
      </c>
      <c r="P77" s="79">
        <v>6189</v>
      </c>
      <c r="Q77" s="79">
        <v>6192</v>
      </c>
      <c r="R77" s="79">
        <v>995</v>
      </c>
      <c r="S77" s="79">
        <v>1051</v>
      </c>
      <c r="T77" s="79">
        <v>2526</v>
      </c>
      <c r="U77" s="79">
        <v>2570</v>
      </c>
      <c r="V77" s="79">
        <v>2340</v>
      </c>
      <c r="W77" s="79">
        <v>2117</v>
      </c>
      <c r="X77" s="79">
        <v>328</v>
      </c>
      <c r="Y77" s="79">
        <v>454</v>
      </c>
      <c r="Z77" s="79"/>
      <c r="AA77" s="79"/>
      <c r="AB77" s="79"/>
      <c r="AC77" s="79"/>
    </row>
    <row r="78" spans="1:29">
      <c r="A78" s="80" t="s">
        <v>225</v>
      </c>
      <c r="B78" s="80" t="s">
        <v>226</v>
      </c>
      <c r="C78" s="80" t="s">
        <v>238</v>
      </c>
      <c r="D78" s="80" t="s">
        <v>239</v>
      </c>
      <c r="E78" s="80" t="s">
        <v>240</v>
      </c>
      <c r="F78" s="80" t="s">
        <v>241</v>
      </c>
      <c r="G78" s="80"/>
      <c r="H78" s="80" t="s">
        <v>6</v>
      </c>
      <c r="I78" s="80" t="s">
        <v>70</v>
      </c>
      <c r="J78" s="80" t="s">
        <v>71</v>
      </c>
      <c r="K78" s="80"/>
      <c r="L78" s="80" t="s">
        <v>71</v>
      </c>
      <c r="M78" s="80" t="s">
        <v>71</v>
      </c>
      <c r="N78" s="78">
        <v>3797</v>
      </c>
      <c r="O78" s="78">
        <v>748</v>
      </c>
      <c r="P78" s="79">
        <v>2022</v>
      </c>
      <c r="Q78" s="79">
        <v>1775</v>
      </c>
      <c r="R78" s="79">
        <v>532</v>
      </c>
      <c r="S78" s="79">
        <v>372</v>
      </c>
      <c r="T78" s="79">
        <v>676</v>
      </c>
      <c r="U78" s="79">
        <v>490</v>
      </c>
      <c r="V78" s="79">
        <v>695</v>
      </c>
      <c r="W78" s="79">
        <v>729</v>
      </c>
      <c r="X78" s="79">
        <v>119</v>
      </c>
      <c r="Y78" s="79">
        <v>184</v>
      </c>
      <c r="Z78" s="79"/>
      <c r="AA78" s="79"/>
      <c r="AB78" s="79"/>
      <c r="AC78" s="79"/>
    </row>
    <row r="79" spans="1:29">
      <c r="A79" s="80" t="s">
        <v>225</v>
      </c>
      <c r="B79" s="80" t="s">
        <v>226</v>
      </c>
      <c r="C79" s="80" t="s">
        <v>238</v>
      </c>
      <c r="D79" s="80" t="s">
        <v>239</v>
      </c>
      <c r="E79" s="80" t="s">
        <v>242</v>
      </c>
      <c r="F79" s="80" t="s">
        <v>243</v>
      </c>
      <c r="G79" s="80"/>
      <c r="H79" s="80" t="s">
        <v>6</v>
      </c>
      <c r="I79" s="80" t="s">
        <v>70</v>
      </c>
      <c r="J79" s="80" t="s">
        <v>71</v>
      </c>
      <c r="K79" s="80"/>
      <c r="L79" s="80" t="s">
        <v>71</v>
      </c>
      <c r="M79" s="80" t="s">
        <v>71</v>
      </c>
      <c r="N79" s="78">
        <v>1196</v>
      </c>
      <c r="O79" s="78">
        <v>217</v>
      </c>
      <c r="P79" s="79">
        <v>637</v>
      </c>
      <c r="Q79" s="79">
        <v>559</v>
      </c>
      <c r="R79" s="79">
        <v>167</v>
      </c>
      <c r="S79" s="79">
        <v>117</v>
      </c>
      <c r="T79" s="79">
        <v>213</v>
      </c>
      <c r="U79" s="79">
        <v>154</v>
      </c>
      <c r="V79" s="79">
        <v>219</v>
      </c>
      <c r="W79" s="79">
        <v>230</v>
      </c>
      <c r="X79" s="79">
        <v>38</v>
      </c>
      <c r="Y79" s="79">
        <v>58</v>
      </c>
      <c r="Z79" s="79"/>
      <c r="AA79" s="79"/>
      <c r="AB79" s="79"/>
      <c r="AC79" s="79"/>
    </row>
    <row r="80" spans="1:29">
      <c r="A80" s="80" t="s">
        <v>225</v>
      </c>
      <c r="B80" s="80" t="s">
        <v>226</v>
      </c>
      <c r="C80" s="80" t="s">
        <v>238</v>
      </c>
      <c r="D80" s="80" t="s">
        <v>239</v>
      </c>
      <c r="E80" s="80" t="s">
        <v>242</v>
      </c>
      <c r="F80" s="80" t="s">
        <v>244</v>
      </c>
      <c r="G80" s="80"/>
      <c r="H80" s="80" t="s">
        <v>6</v>
      </c>
      <c r="I80" s="80" t="s">
        <v>70</v>
      </c>
      <c r="J80" s="80" t="s">
        <v>71</v>
      </c>
      <c r="K80" s="80"/>
      <c r="L80" s="80" t="s">
        <v>71</v>
      </c>
      <c r="M80" s="80" t="s">
        <v>71</v>
      </c>
      <c r="N80" s="78">
        <v>781</v>
      </c>
      <c r="O80" s="78">
        <v>130</v>
      </c>
      <c r="P80" s="79">
        <v>416</v>
      </c>
      <c r="Q80" s="79">
        <v>365</v>
      </c>
      <c r="R80" s="79">
        <v>109</v>
      </c>
      <c r="S80" s="79">
        <v>77</v>
      </c>
      <c r="T80" s="79">
        <v>139</v>
      </c>
      <c r="U80" s="79">
        <v>100</v>
      </c>
      <c r="V80" s="79">
        <v>143</v>
      </c>
      <c r="W80" s="79">
        <v>150</v>
      </c>
      <c r="X80" s="79">
        <v>25</v>
      </c>
      <c r="Y80" s="79">
        <v>38</v>
      </c>
      <c r="Z80" s="79"/>
      <c r="AA80" s="79"/>
      <c r="AB80" s="79"/>
      <c r="AC80" s="79"/>
    </row>
    <row r="81" spans="1:29">
      <c r="A81" s="80" t="s">
        <v>225</v>
      </c>
      <c r="B81" s="80" t="s">
        <v>226</v>
      </c>
      <c r="C81" s="80" t="s">
        <v>19</v>
      </c>
      <c r="D81" s="80" t="s">
        <v>245</v>
      </c>
      <c r="E81" s="80" t="s">
        <v>246</v>
      </c>
      <c r="F81" s="80" t="s">
        <v>247</v>
      </c>
      <c r="G81" s="80"/>
      <c r="H81" s="80" t="s">
        <v>6</v>
      </c>
      <c r="I81" s="80" t="s">
        <v>1</v>
      </c>
      <c r="J81" s="80" t="s">
        <v>181</v>
      </c>
      <c r="K81" s="80"/>
      <c r="L81" s="80" t="s">
        <v>11</v>
      </c>
      <c r="M81" s="80" t="s">
        <v>78</v>
      </c>
      <c r="N81" s="78">
        <v>5379</v>
      </c>
      <c r="O81" s="78">
        <v>889</v>
      </c>
      <c r="P81" s="79">
        <v>2754</v>
      </c>
      <c r="Q81" s="79">
        <v>2625</v>
      </c>
      <c r="R81" s="79">
        <v>554</v>
      </c>
      <c r="S81" s="79">
        <v>518</v>
      </c>
      <c r="T81" s="79">
        <v>565</v>
      </c>
      <c r="U81" s="79">
        <v>597</v>
      </c>
      <c r="V81" s="79">
        <v>1445</v>
      </c>
      <c r="W81" s="79">
        <v>1323</v>
      </c>
      <c r="X81" s="79">
        <v>190</v>
      </c>
      <c r="Y81" s="79">
        <v>187</v>
      </c>
      <c r="Z81" s="79"/>
      <c r="AA81" s="79"/>
      <c r="AB81" s="79"/>
      <c r="AC81" s="79"/>
    </row>
    <row r="82" spans="1:29">
      <c r="A82" s="80" t="s">
        <v>225</v>
      </c>
      <c r="B82" s="80" t="s">
        <v>226</v>
      </c>
      <c r="C82" s="80" t="s">
        <v>19</v>
      </c>
      <c r="D82" s="80" t="s">
        <v>245</v>
      </c>
      <c r="E82" s="80" t="s">
        <v>248</v>
      </c>
      <c r="F82" s="80" t="s">
        <v>249</v>
      </c>
      <c r="G82" s="80"/>
      <c r="H82" s="80" t="s">
        <v>6</v>
      </c>
      <c r="I82" s="80" t="s">
        <v>1</v>
      </c>
      <c r="J82" s="80" t="s">
        <v>181</v>
      </c>
      <c r="K82" s="80"/>
      <c r="L82" s="80" t="s">
        <v>11</v>
      </c>
      <c r="M82" s="80" t="s">
        <v>78</v>
      </c>
      <c r="N82" s="78">
        <v>3465</v>
      </c>
      <c r="O82" s="78">
        <v>722</v>
      </c>
      <c r="P82" s="79">
        <v>1774</v>
      </c>
      <c r="Q82" s="79">
        <v>1691</v>
      </c>
      <c r="R82" s="79">
        <v>357</v>
      </c>
      <c r="S82" s="79">
        <v>334</v>
      </c>
      <c r="T82" s="79">
        <v>364</v>
      </c>
      <c r="U82" s="79">
        <v>385</v>
      </c>
      <c r="V82" s="79">
        <v>930</v>
      </c>
      <c r="W82" s="79">
        <v>851</v>
      </c>
      <c r="X82" s="79">
        <v>123</v>
      </c>
      <c r="Y82" s="79">
        <v>121</v>
      </c>
      <c r="Z82" s="79"/>
      <c r="AA82" s="79"/>
      <c r="AB82" s="79"/>
      <c r="AC82" s="79"/>
    </row>
    <row r="83" spans="1:29">
      <c r="A83" s="80" t="s">
        <v>225</v>
      </c>
      <c r="B83" s="80" t="s">
        <v>226</v>
      </c>
      <c r="C83" s="80" t="s">
        <v>19</v>
      </c>
      <c r="D83" s="80" t="s">
        <v>245</v>
      </c>
      <c r="E83" s="80" t="s">
        <v>250</v>
      </c>
      <c r="F83" s="80" t="s">
        <v>251</v>
      </c>
      <c r="G83" s="80"/>
      <c r="H83" s="80" t="s">
        <v>5</v>
      </c>
      <c r="I83" s="80" t="s">
        <v>1</v>
      </c>
      <c r="J83" s="80" t="s">
        <v>181</v>
      </c>
      <c r="K83" s="80" t="s">
        <v>252</v>
      </c>
      <c r="L83" s="80" t="s">
        <v>11</v>
      </c>
      <c r="M83" s="80" t="s">
        <v>78</v>
      </c>
      <c r="N83" s="78">
        <v>41633</v>
      </c>
      <c r="O83" s="78">
        <v>5063</v>
      </c>
      <c r="P83" s="79">
        <v>20211</v>
      </c>
      <c r="Q83" s="79">
        <v>21422</v>
      </c>
      <c r="R83" s="79">
        <v>3840</v>
      </c>
      <c r="S83" s="79">
        <v>3674</v>
      </c>
      <c r="T83" s="79">
        <v>6955</v>
      </c>
      <c r="U83" s="79">
        <v>6736</v>
      </c>
      <c r="V83" s="79">
        <v>8433</v>
      </c>
      <c r="W83" s="79">
        <v>9410</v>
      </c>
      <c r="X83" s="79">
        <v>983</v>
      </c>
      <c r="Y83" s="79">
        <v>1602</v>
      </c>
      <c r="Z83" s="79">
        <v>2378</v>
      </c>
      <c r="AA83" s="79">
        <v>394</v>
      </c>
      <c r="AB83" s="79"/>
      <c r="AC83" s="79"/>
    </row>
    <row r="84" spans="1:29">
      <c r="A84" s="80" t="s">
        <v>225</v>
      </c>
      <c r="B84" s="80" t="s">
        <v>226</v>
      </c>
      <c r="C84" s="80" t="s">
        <v>19</v>
      </c>
      <c r="D84" s="80" t="s">
        <v>245</v>
      </c>
      <c r="E84" s="80" t="s">
        <v>246</v>
      </c>
      <c r="F84" s="80" t="s">
        <v>253</v>
      </c>
      <c r="G84" s="80"/>
      <c r="H84" s="80" t="s">
        <v>6</v>
      </c>
      <c r="I84" s="80" t="s">
        <v>70</v>
      </c>
      <c r="J84" s="80" t="s">
        <v>71</v>
      </c>
      <c r="K84" s="80"/>
      <c r="L84" s="80" t="s">
        <v>71</v>
      </c>
      <c r="M84" s="80" t="s">
        <v>71</v>
      </c>
      <c r="N84" s="78">
        <v>942</v>
      </c>
      <c r="O84" s="78">
        <v>142</v>
      </c>
      <c r="P84" s="79">
        <v>482</v>
      </c>
      <c r="Q84" s="79">
        <v>460</v>
      </c>
      <c r="R84" s="79">
        <v>97</v>
      </c>
      <c r="S84" s="79">
        <v>91</v>
      </c>
      <c r="T84" s="79">
        <v>99</v>
      </c>
      <c r="U84" s="79">
        <v>105</v>
      </c>
      <c r="V84" s="79">
        <v>253</v>
      </c>
      <c r="W84" s="79">
        <v>231</v>
      </c>
      <c r="X84" s="79">
        <v>33</v>
      </c>
      <c r="Y84" s="79">
        <v>33</v>
      </c>
      <c r="Z84" s="79"/>
      <c r="AA84" s="79"/>
      <c r="AB84" s="79"/>
      <c r="AC84" s="79"/>
    </row>
    <row r="85" spans="1:29">
      <c r="A85" s="80" t="s">
        <v>225</v>
      </c>
      <c r="B85" s="80" t="s">
        <v>226</v>
      </c>
      <c r="C85" s="80" t="s">
        <v>19</v>
      </c>
      <c r="D85" s="80" t="s">
        <v>245</v>
      </c>
      <c r="E85" s="80" t="s">
        <v>246</v>
      </c>
      <c r="F85" s="80" t="s">
        <v>254</v>
      </c>
      <c r="G85" s="80"/>
      <c r="H85" s="80" t="s">
        <v>6</v>
      </c>
      <c r="I85" s="80" t="s">
        <v>1</v>
      </c>
      <c r="J85" s="80" t="s">
        <v>181</v>
      </c>
      <c r="K85" s="80"/>
      <c r="L85" s="80" t="s">
        <v>10</v>
      </c>
      <c r="M85" s="80" t="s">
        <v>78</v>
      </c>
      <c r="N85" s="78">
        <v>3234</v>
      </c>
      <c r="O85" s="78">
        <v>1027</v>
      </c>
      <c r="P85" s="79">
        <v>1729</v>
      </c>
      <c r="Q85" s="79">
        <v>1505</v>
      </c>
      <c r="R85" s="79">
        <v>348</v>
      </c>
      <c r="S85" s="79">
        <v>297</v>
      </c>
      <c r="T85" s="79">
        <v>355</v>
      </c>
      <c r="U85" s="79">
        <v>343</v>
      </c>
      <c r="V85" s="79">
        <v>907</v>
      </c>
      <c r="W85" s="79">
        <v>758</v>
      </c>
      <c r="X85" s="79">
        <v>119</v>
      </c>
      <c r="Y85" s="79">
        <v>107</v>
      </c>
      <c r="Z85" s="79"/>
      <c r="AA85" s="79"/>
      <c r="AB85" s="79"/>
      <c r="AC85" s="79"/>
    </row>
    <row r="86" spans="1:29">
      <c r="A86" s="80" t="s">
        <v>225</v>
      </c>
      <c r="B86" s="80" t="s">
        <v>226</v>
      </c>
      <c r="C86" s="80" t="s">
        <v>19</v>
      </c>
      <c r="D86" s="80" t="s">
        <v>245</v>
      </c>
      <c r="E86" s="80" t="s">
        <v>255</v>
      </c>
      <c r="F86" s="80" t="s">
        <v>255</v>
      </c>
      <c r="G86" s="80"/>
      <c r="H86" s="80" t="s">
        <v>6</v>
      </c>
      <c r="I86" s="80" t="s">
        <v>1</v>
      </c>
      <c r="J86" s="80" t="s">
        <v>181</v>
      </c>
      <c r="K86" s="80"/>
      <c r="L86" s="80" t="s">
        <v>9</v>
      </c>
      <c r="M86" s="80" t="s">
        <v>78</v>
      </c>
      <c r="N86" s="78">
        <v>8425</v>
      </c>
      <c r="O86" s="78">
        <v>1384</v>
      </c>
      <c r="P86" s="79">
        <v>4173</v>
      </c>
      <c r="Q86" s="79">
        <v>4252</v>
      </c>
      <c r="R86" s="79">
        <v>1105</v>
      </c>
      <c r="S86" s="79">
        <v>1112</v>
      </c>
      <c r="T86" s="79">
        <v>1387</v>
      </c>
      <c r="U86" s="79">
        <v>1306</v>
      </c>
      <c r="V86" s="79">
        <v>1447</v>
      </c>
      <c r="W86" s="79">
        <v>1517</v>
      </c>
      <c r="X86" s="79">
        <v>234</v>
      </c>
      <c r="Y86" s="79">
        <v>317</v>
      </c>
      <c r="Z86" s="79">
        <v>8359</v>
      </c>
      <c r="AA86" s="79">
        <v>1368</v>
      </c>
      <c r="AB86" s="79">
        <v>66</v>
      </c>
      <c r="AC86" s="79">
        <v>16</v>
      </c>
    </row>
    <row r="87" spans="1:29">
      <c r="A87" s="80" t="s">
        <v>225</v>
      </c>
      <c r="B87" s="80" t="s">
        <v>226</v>
      </c>
      <c r="C87" s="80" t="s">
        <v>256</v>
      </c>
      <c r="D87" s="80" t="s">
        <v>257</v>
      </c>
      <c r="E87" s="80" t="s">
        <v>256</v>
      </c>
      <c r="F87" s="80" t="s">
        <v>258</v>
      </c>
      <c r="G87" s="80"/>
      <c r="H87" s="80" t="s">
        <v>6</v>
      </c>
      <c r="I87" s="80" t="s">
        <v>70</v>
      </c>
      <c r="J87" s="80" t="s">
        <v>71</v>
      </c>
      <c r="K87" s="80"/>
      <c r="L87" s="80" t="s">
        <v>71</v>
      </c>
      <c r="M87" s="80" t="s">
        <v>71</v>
      </c>
      <c r="N87" s="78">
        <v>10012</v>
      </c>
      <c r="O87" s="78">
        <v>1787</v>
      </c>
      <c r="P87" s="79">
        <v>5823</v>
      </c>
      <c r="Q87" s="79">
        <v>4189</v>
      </c>
      <c r="R87" s="79">
        <v>333</v>
      </c>
      <c r="S87" s="79">
        <v>303</v>
      </c>
      <c r="T87" s="79">
        <v>1074</v>
      </c>
      <c r="U87" s="79">
        <v>662</v>
      </c>
      <c r="V87" s="79">
        <v>2944</v>
      </c>
      <c r="W87" s="79">
        <v>1952</v>
      </c>
      <c r="X87" s="79">
        <v>1472</v>
      </c>
      <c r="Y87" s="79">
        <v>1272</v>
      </c>
      <c r="Z87" s="79"/>
      <c r="AA87" s="79"/>
      <c r="AB87" s="79"/>
      <c r="AC87" s="79"/>
    </row>
    <row r="88" spans="1:29">
      <c r="A88" s="80" t="s">
        <v>225</v>
      </c>
      <c r="B88" s="80" t="s">
        <v>226</v>
      </c>
      <c r="C88" s="80" t="s">
        <v>256</v>
      </c>
      <c r="D88" s="80" t="s">
        <v>257</v>
      </c>
      <c r="E88" s="80" t="s">
        <v>256</v>
      </c>
      <c r="F88" s="80" t="s">
        <v>259</v>
      </c>
      <c r="G88" s="80"/>
      <c r="H88" s="80" t="s">
        <v>6</v>
      </c>
      <c r="I88" s="80" t="s">
        <v>70</v>
      </c>
      <c r="J88" s="80" t="s">
        <v>71</v>
      </c>
      <c r="K88" s="80"/>
      <c r="L88" s="80" t="s">
        <v>71</v>
      </c>
      <c r="M88" s="80" t="s">
        <v>71</v>
      </c>
      <c r="N88" s="78">
        <v>9875</v>
      </c>
      <c r="O88" s="78">
        <v>1763</v>
      </c>
      <c r="P88" s="79">
        <v>5743</v>
      </c>
      <c r="Q88" s="79">
        <v>4132</v>
      </c>
      <c r="R88" s="79">
        <v>329</v>
      </c>
      <c r="S88" s="79">
        <v>299</v>
      </c>
      <c r="T88" s="79">
        <v>1060</v>
      </c>
      <c r="U88" s="79">
        <v>653</v>
      </c>
      <c r="V88" s="79">
        <v>2902</v>
      </c>
      <c r="W88" s="79">
        <v>1926</v>
      </c>
      <c r="X88" s="79">
        <v>1452</v>
      </c>
      <c r="Y88" s="79">
        <v>1254</v>
      </c>
      <c r="Z88" s="79"/>
      <c r="AA88" s="79"/>
      <c r="AB88" s="79"/>
      <c r="AC88" s="79"/>
    </row>
    <row r="89" spans="1:29">
      <c r="A89" s="80" t="s">
        <v>225</v>
      </c>
      <c r="B89" s="80" t="s">
        <v>226</v>
      </c>
      <c r="C89" s="80" t="s">
        <v>256</v>
      </c>
      <c r="D89" s="80" t="s">
        <v>257</v>
      </c>
      <c r="E89" s="80" t="s">
        <v>260</v>
      </c>
      <c r="F89" s="80" t="s">
        <v>261</v>
      </c>
      <c r="G89" s="80"/>
      <c r="H89" s="80" t="s">
        <v>6</v>
      </c>
      <c r="I89" s="80" t="s">
        <v>70</v>
      </c>
      <c r="J89" s="80" t="s">
        <v>71</v>
      </c>
      <c r="K89" s="80"/>
      <c r="L89" s="80" t="s">
        <v>71</v>
      </c>
      <c r="M89" s="80" t="s">
        <v>71</v>
      </c>
      <c r="N89" s="78">
        <v>4387</v>
      </c>
      <c r="O89" s="78">
        <v>798</v>
      </c>
      <c r="P89" s="79">
        <v>2551</v>
      </c>
      <c r="Q89" s="79">
        <v>1836</v>
      </c>
      <c r="R89" s="79">
        <v>146</v>
      </c>
      <c r="S89" s="79">
        <v>133</v>
      </c>
      <c r="T89" s="79">
        <v>471</v>
      </c>
      <c r="U89" s="79">
        <v>290</v>
      </c>
      <c r="V89" s="79">
        <v>1289</v>
      </c>
      <c r="W89" s="79">
        <v>856</v>
      </c>
      <c r="X89" s="79">
        <v>645</v>
      </c>
      <c r="Y89" s="79">
        <v>557</v>
      </c>
      <c r="Z89" s="79"/>
      <c r="AA89" s="79"/>
      <c r="AB89" s="79"/>
      <c r="AC89" s="79"/>
    </row>
    <row r="90" spans="1:29">
      <c r="A90" s="80" t="s">
        <v>225</v>
      </c>
      <c r="B90" s="80" t="s">
        <v>226</v>
      </c>
      <c r="C90" s="80" t="s">
        <v>256</v>
      </c>
      <c r="D90" s="80" t="s">
        <v>257</v>
      </c>
      <c r="E90" s="80" t="s">
        <v>262</v>
      </c>
      <c r="F90" s="80" t="s">
        <v>263</v>
      </c>
      <c r="G90" s="80"/>
      <c r="H90" s="80" t="s">
        <v>6</v>
      </c>
      <c r="I90" s="80" t="s">
        <v>70</v>
      </c>
      <c r="J90" s="80" t="s">
        <v>71</v>
      </c>
      <c r="K90" s="80"/>
      <c r="L90" s="80" t="s">
        <v>71</v>
      </c>
      <c r="M90" s="80" t="s">
        <v>71</v>
      </c>
      <c r="N90" s="78">
        <v>2248</v>
      </c>
      <c r="O90" s="78">
        <v>368</v>
      </c>
      <c r="P90" s="79">
        <v>1307</v>
      </c>
      <c r="Q90" s="79">
        <v>941</v>
      </c>
      <c r="R90" s="79">
        <v>75</v>
      </c>
      <c r="S90" s="79">
        <v>68</v>
      </c>
      <c r="T90" s="79">
        <v>241</v>
      </c>
      <c r="U90" s="79">
        <v>149</v>
      </c>
      <c r="V90" s="79">
        <v>661</v>
      </c>
      <c r="W90" s="79">
        <v>439</v>
      </c>
      <c r="X90" s="79">
        <v>330</v>
      </c>
      <c r="Y90" s="79">
        <v>285</v>
      </c>
      <c r="Z90" s="79"/>
      <c r="AA90" s="79"/>
      <c r="AB90" s="79"/>
      <c r="AC90" s="79"/>
    </row>
    <row r="91" spans="1:29">
      <c r="A91" s="80" t="s">
        <v>225</v>
      </c>
      <c r="B91" s="80" t="s">
        <v>226</v>
      </c>
      <c r="C91" s="80" t="s">
        <v>264</v>
      </c>
      <c r="D91" s="80" t="s">
        <v>265</v>
      </c>
      <c r="E91" s="80" t="s">
        <v>266</v>
      </c>
      <c r="F91" s="80" t="s">
        <v>267</v>
      </c>
      <c r="G91" s="80"/>
      <c r="H91" s="80" t="s">
        <v>6</v>
      </c>
      <c r="I91" s="80" t="s">
        <v>70</v>
      </c>
      <c r="J91" s="80" t="s">
        <v>71</v>
      </c>
      <c r="K91" s="80"/>
      <c r="L91" s="80" t="s">
        <v>71</v>
      </c>
      <c r="M91" s="80" t="s">
        <v>71</v>
      </c>
      <c r="N91" s="78">
        <v>1984</v>
      </c>
      <c r="O91" s="78">
        <v>363</v>
      </c>
      <c r="P91" s="79">
        <v>1051</v>
      </c>
      <c r="Q91" s="79">
        <v>933</v>
      </c>
      <c r="R91" s="79">
        <v>191</v>
      </c>
      <c r="S91" s="79">
        <v>160</v>
      </c>
      <c r="T91" s="79">
        <v>450</v>
      </c>
      <c r="U91" s="79">
        <v>358</v>
      </c>
      <c r="V91" s="79">
        <v>341</v>
      </c>
      <c r="W91" s="79">
        <v>345</v>
      </c>
      <c r="X91" s="79">
        <v>69</v>
      </c>
      <c r="Y91" s="79">
        <v>70</v>
      </c>
      <c r="Z91" s="79"/>
      <c r="AA91" s="79"/>
      <c r="AB91" s="79"/>
      <c r="AC91" s="79"/>
    </row>
    <row r="92" spans="1:29">
      <c r="A92" s="80" t="s">
        <v>225</v>
      </c>
      <c r="B92" s="80" t="s">
        <v>226</v>
      </c>
      <c r="C92" s="80" t="s">
        <v>23</v>
      </c>
      <c r="D92" s="80" t="s">
        <v>268</v>
      </c>
      <c r="E92" s="80" t="s">
        <v>23</v>
      </c>
      <c r="F92" s="80" t="s">
        <v>23</v>
      </c>
      <c r="G92" s="80" t="s">
        <v>269</v>
      </c>
      <c r="H92" s="80" t="s">
        <v>6</v>
      </c>
      <c r="I92" s="80" t="s">
        <v>1</v>
      </c>
      <c r="J92" s="80" t="s">
        <v>90</v>
      </c>
      <c r="K92" s="80"/>
      <c r="L92" s="80" t="s">
        <v>10</v>
      </c>
      <c r="M92" s="80" t="s">
        <v>78</v>
      </c>
      <c r="N92" s="78">
        <v>18966</v>
      </c>
      <c r="O92" s="78">
        <v>3161</v>
      </c>
      <c r="P92" s="79">
        <v>9712</v>
      </c>
      <c r="Q92" s="79">
        <v>9254</v>
      </c>
      <c r="R92" s="79">
        <v>1733</v>
      </c>
      <c r="S92" s="79">
        <v>1726</v>
      </c>
      <c r="T92" s="79">
        <v>3679</v>
      </c>
      <c r="U92" s="79">
        <v>3460</v>
      </c>
      <c r="V92" s="79">
        <v>3623</v>
      </c>
      <c r="W92" s="79">
        <v>3186</v>
      </c>
      <c r="X92" s="79">
        <v>677</v>
      </c>
      <c r="Y92" s="79">
        <v>882</v>
      </c>
      <c r="Z92" s="79"/>
      <c r="AA92" s="79"/>
      <c r="AB92" s="79"/>
      <c r="AC92" s="79"/>
    </row>
    <row r="93" spans="1:29">
      <c r="A93" s="80" t="s">
        <v>270</v>
      </c>
      <c r="B93" s="80" t="s">
        <v>271</v>
      </c>
      <c r="C93" s="80" t="s">
        <v>272</v>
      </c>
      <c r="D93" s="80" t="s">
        <v>273</v>
      </c>
      <c r="E93" s="80" t="s">
        <v>274</v>
      </c>
      <c r="F93" s="80" t="s">
        <v>275</v>
      </c>
      <c r="G93" s="80"/>
      <c r="H93" s="80" t="s">
        <v>6</v>
      </c>
      <c r="I93" s="80" t="s">
        <v>70</v>
      </c>
      <c r="J93" s="80" t="s">
        <v>71</v>
      </c>
      <c r="K93" s="80"/>
      <c r="L93" s="80" t="s">
        <v>71</v>
      </c>
      <c r="M93" s="80" t="s">
        <v>71</v>
      </c>
      <c r="N93" s="78">
        <v>1002</v>
      </c>
      <c r="O93" s="78">
        <v>413</v>
      </c>
      <c r="P93" s="79">
        <v>551</v>
      </c>
      <c r="Q93" s="79">
        <v>451</v>
      </c>
      <c r="R93" s="79">
        <v>81</v>
      </c>
      <c r="S93" s="79">
        <v>80</v>
      </c>
      <c r="T93" s="79">
        <v>214</v>
      </c>
      <c r="U93" s="79">
        <v>195</v>
      </c>
      <c r="V93" s="79">
        <v>210</v>
      </c>
      <c r="W93" s="79">
        <v>153</v>
      </c>
      <c r="X93" s="79">
        <v>46</v>
      </c>
      <c r="Y93" s="79">
        <v>23</v>
      </c>
      <c r="Z93" s="79"/>
      <c r="AA93" s="79"/>
      <c r="AB93" s="79"/>
      <c r="AC93" s="79"/>
    </row>
    <row r="94" spans="1:29">
      <c r="A94" s="80" t="s">
        <v>270</v>
      </c>
      <c r="B94" s="80" t="s">
        <v>271</v>
      </c>
      <c r="C94" s="80" t="s">
        <v>272</v>
      </c>
      <c r="D94" s="80" t="s">
        <v>273</v>
      </c>
      <c r="E94" s="80" t="s">
        <v>276</v>
      </c>
      <c r="F94" s="80" t="s">
        <v>277</v>
      </c>
      <c r="G94" s="80"/>
      <c r="H94" s="80" t="s">
        <v>6</v>
      </c>
      <c r="I94" s="80" t="s">
        <v>70</v>
      </c>
      <c r="J94" s="80" t="s">
        <v>71</v>
      </c>
      <c r="K94" s="80"/>
      <c r="L94" s="80" t="s">
        <v>71</v>
      </c>
      <c r="M94" s="80" t="s">
        <v>71</v>
      </c>
      <c r="N94" s="78">
        <v>984</v>
      </c>
      <c r="O94" s="78">
        <v>193</v>
      </c>
      <c r="P94" s="79">
        <v>541</v>
      </c>
      <c r="Q94" s="79">
        <v>443</v>
      </c>
      <c r="R94" s="79">
        <v>80</v>
      </c>
      <c r="S94" s="79">
        <v>79</v>
      </c>
      <c r="T94" s="79">
        <v>209</v>
      </c>
      <c r="U94" s="79">
        <v>191</v>
      </c>
      <c r="V94" s="79">
        <v>207</v>
      </c>
      <c r="W94" s="79">
        <v>151</v>
      </c>
      <c r="X94" s="79">
        <v>45</v>
      </c>
      <c r="Y94" s="79">
        <v>22</v>
      </c>
      <c r="Z94" s="79"/>
      <c r="AA94" s="79"/>
      <c r="AB94" s="79"/>
      <c r="AC94" s="79"/>
    </row>
    <row r="95" spans="1:29">
      <c r="A95" s="80" t="s">
        <v>270</v>
      </c>
      <c r="B95" s="80" t="s">
        <v>271</v>
      </c>
      <c r="C95" s="80" t="s">
        <v>272</v>
      </c>
      <c r="D95" s="80" t="s">
        <v>273</v>
      </c>
      <c r="E95" s="80" t="s">
        <v>278</v>
      </c>
      <c r="F95" s="80" t="s">
        <v>279</v>
      </c>
      <c r="G95" s="80"/>
      <c r="H95" s="80" t="s">
        <v>6</v>
      </c>
      <c r="I95" s="80" t="s">
        <v>70</v>
      </c>
      <c r="J95" s="80" t="s">
        <v>71</v>
      </c>
      <c r="K95" s="80"/>
      <c r="L95" s="80" t="s">
        <v>71</v>
      </c>
      <c r="M95" s="80" t="s">
        <v>71</v>
      </c>
      <c r="N95" s="78">
        <v>103</v>
      </c>
      <c r="O95" s="78">
        <v>49</v>
      </c>
      <c r="P95" s="79">
        <v>57</v>
      </c>
      <c r="Q95" s="79">
        <v>46</v>
      </c>
      <c r="R95" s="79">
        <v>8</v>
      </c>
      <c r="S95" s="79">
        <v>8</v>
      </c>
      <c r="T95" s="79">
        <v>22</v>
      </c>
      <c r="U95" s="79">
        <v>20</v>
      </c>
      <c r="V95" s="79">
        <v>22</v>
      </c>
      <c r="W95" s="79">
        <v>16</v>
      </c>
      <c r="X95" s="79">
        <v>5</v>
      </c>
      <c r="Y95" s="79">
        <v>2</v>
      </c>
      <c r="Z95" s="79"/>
      <c r="AA95" s="79"/>
      <c r="AB95" s="79"/>
      <c r="AC95" s="79"/>
    </row>
    <row r="96" spans="1:29">
      <c r="A96" s="80" t="s">
        <v>270</v>
      </c>
      <c r="B96" s="80" t="s">
        <v>271</v>
      </c>
      <c r="C96" s="80" t="s">
        <v>280</v>
      </c>
      <c r="D96" s="80" t="s">
        <v>281</v>
      </c>
      <c r="E96" s="80" t="s">
        <v>282</v>
      </c>
      <c r="F96" s="80" t="s">
        <v>283</v>
      </c>
      <c r="G96" s="80"/>
      <c r="H96" s="80" t="s">
        <v>6</v>
      </c>
      <c r="I96" s="80" t="s">
        <v>70</v>
      </c>
      <c r="J96" s="80" t="s">
        <v>71</v>
      </c>
      <c r="K96" s="80"/>
      <c r="L96" s="80" t="s">
        <v>71</v>
      </c>
      <c r="M96" s="80" t="s">
        <v>71</v>
      </c>
      <c r="N96" s="78">
        <v>192</v>
      </c>
      <c r="O96" s="78">
        <v>37</v>
      </c>
      <c r="P96" s="79">
        <v>94</v>
      </c>
      <c r="Q96" s="79">
        <v>98</v>
      </c>
      <c r="R96" s="79">
        <v>15</v>
      </c>
      <c r="S96" s="79">
        <v>16</v>
      </c>
      <c r="T96" s="79">
        <v>35</v>
      </c>
      <c r="U96" s="79">
        <v>33</v>
      </c>
      <c r="V96" s="79">
        <v>35</v>
      </c>
      <c r="W96" s="79">
        <v>36</v>
      </c>
      <c r="X96" s="79">
        <v>9</v>
      </c>
      <c r="Y96" s="79">
        <v>13</v>
      </c>
      <c r="Z96" s="79"/>
      <c r="AA96" s="79"/>
      <c r="AB96" s="79"/>
      <c r="AC96" s="79"/>
    </row>
    <row r="97" spans="1:29">
      <c r="A97" s="80" t="s">
        <v>270</v>
      </c>
      <c r="B97" s="80" t="s">
        <v>271</v>
      </c>
      <c r="C97" s="80" t="s">
        <v>284</v>
      </c>
      <c r="D97" s="80" t="s">
        <v>285</v>
      </c>
      <c r="E97" s="80" t="s">
        <v>286</v>
      </c>
      <c r="F97" s="80" t="s">
        <v>287</v>
      </c>
      <c r="G97" s="80" t="s">
        <v>288</v>
      </c>
      <c r="H97" s="80" t="s">
        <v>6</v>
      </c>
      <c r="I97" s="80" t="s">
        <v>70</v>
      </c>
      <c r="J97" s="80" t="s">
        <v>71</v>
      </c>
      <c r="K97" s="80"/>
      <c r="L97" s="80" t="s">
        <v>9</v>
      </c>
      <c r="M97" s="80" t="s">
        <v>127</v>
      </c>
      <c r="N97" s="78">
        <v>5795</v>
      </c>
      <c r="O97" s="78">
        <v>1159</v>
      </c>
      <c r="P97" s="79">
        <v>2749</v>
      </c>
      <c r="Q97" s="79">
        <v>3046</v>
      </c>
      <c r="R97" s="79">
        <v>505</v>
      </c>
      <c r="S97" s="79">
        <v>632</v>
      </c>
      <c r="T97" s="79">
        <v>1145</v>
      </c>
      <c r="U97" s="79">
        <v>1141</v>
      </c>
      <c r="V97" s="79">
        <v>974</v>
      </c>
      <c r="W97" s="79">
        <v>1130</v>
      </c>
      <c r="X97" s="79">
        <v>125</v>
      </c>
      <c r="Y97" s="79">
        <v>143</v>
      </c>
      <c r="Z97" s="79"/>
      <c r="AA97" s="79"/>
      <c r="AB97" s="79"/>
      <c r="AC97" s="79"/>
    </row>
    <row r="98" spans="1:29">
      <c r="A98" s="80" t="s">
        <v>270</v>
      </c>
      <c r="B98" s="80" t="s">
        <v>271</v>
      </c>
      <c r="C98" s="80" t="s">
        <v>284</v>
      </c>
      <c r="D98" s="80" t="s">
        <v>285</v>
      </c>
      <c r="E98" s="80" t="s">
        <v>289</v>
      </c>
      <c r="F98" s="80" t="s">
        <v>289</v>
      </c>
      <c r="G98" s="80" t="s">
        <v>290</v>
      </c>
      <c r="H98" s="80" t="s">
        <v>6</v>
      </c>
      <c r="I98" s="80" t="s">
        <v>70</v>
      </c>
      <c r="J98" s="80" t="s">
        <v>71</v>
      </c>
      <c r="K98" s="80"/>
      <c r="L98" s="80" t="s">
        <v>9</v>
      </c>
      <c r="M98" s="80" t="s">
        <v>127</v>
      </c>
      <c r="N98" s="78">
        <v>3653</v>
      </c>
      <c r="O98" s="78">
        <v>741</v>
      </c>
      <c r="P98" s="79">
        <v>1733</v>
      </c>
      <c r="Q98" s="79">
        <v>1920</v>
      </c>
      <c r="R98" s="79">
        <v>318</v>
      </c>
      <c r="S98" s="79">
        <v>398</v>
      </c>
      <c r="T98" s="79">
        <v>722</v>
      </c>
      <c r="U98" s="79">
        <v>720</v>
      </c>
      <c r="V98" s="79">
        <v>614</v>
      </c>
      <c r="W98" s="79">
        <v>712</v>
      </c>
      <c r="X98" s="79">
        <v>79</v>
      </c>
      <c r="Y98" s="79">
        <v>90</v>
      </c>
      <c r="Z98" s="79">
        <v>68</v>
      </c>
      <c r="AA98" s="79">
        <v>24</v>
      </c>
      <c r="AB98" s="79"/>
      <c r="AC98" s="79"/>
    </row>
    <row r="99" spans="1:29">
      <c r="A99" s="80" t="s">
        <v>270</v>
      </c>
      <c r="B99" s="80" t="s">
        <v>271</v>
      </c>
      <c r="C99" s="80" t="s">
        <v>284</v>
      </c>
      <c r="D99" s="80" t="s">
        <v>285</v>
      </c>
      <c r="E99" s="80" t="s">
        <v>291</v>
      </c>
      <c r="F99" s="80" t="s">
        <v>292</v>
      </c>
      <c r="G99" s="80" t="s">
        <v>293</v>
      </c>
      <c r="H99" s="80" t="s">
        <v>6</v>
      </c>
      <c r="I99" s="80" t="s">
        <v>70</v>
      </c>
      <c r="J99" s="80" t="s">
        <v>71</v>
      </c>
      <c r="K99" s="80"/>
      <c r="L99" s="80" t="s">
        <v>9</v>
      </c>
      <c r="M99" s="80" t="s">
        <v>127</v>
      </c>
      <c r="N99" s="78">
        <v>9087</v>
      </c>
      <c r="O99" s="78">
        <v>1829</v>
      </c>
      <c r="P99" s="79">
        <v>4311</v>
      </c>
      <c r="Q99" s="79">
        <v>4776</v>
      </c>
      <c r="R99" s="79">
        <v>791</v>
      </c>
      <c r="S99" s="79">
        <v>990</v>
      </c>
      <c r="T99" s="79">
        <v>1797</v>
      </c>
      <c r="U99" s="79">
        <v>1790</v>
      </c>
      <c r="V99" s="79">
        <v>1527</v>
      </c>
      <c r="W99" s="79">
        <v>1772</v>
      </c>
      <c r="X99" s="79">
        <v>196</v>
      </c>
      <c r="Y99" s="79">
        <v>224</v>
      </c>
      <c r="Z99" s="79">
        <v>87</v>
      </c>
      <c r="AA99" s="79">
        <v>29</v>
      </c>
      <c r="AB99" s="79"/>
      <c r="AC99" s="79"/>
    </row>
    <row r="100" spans="1:29">
      <c r="A100" s="80" t="s">
        <v>270</v>
      </c>
      <c r="B100" s="80" t="s">
        <v>271</v>
      </c>
      <c r="C100" s="80" t="s">
        <v>284</v>
      </c>
      <c r="D100" s="80" t="s">
        <v>285</v>
      </c>
      <c r="E100" s="80" t="s">
        <v>289</v>
      </c>
      <c r="F100" s="80" t="s">
        <v>294</v>
      </c>
      <c r="G100" s="80" t="s">
        <v>295</v>
      </c>
      <c r="H100" s="80" t="s">
        <v>6</v>
      </c>
      <c r="I100" s="80" t="s">
        <v>70</v>
      </c>
      <c r="J100" s="80" t="s">
        <v>71</v>
      </c>
      <c r="K100" s="80"/>
      <c r="L100" s="80" t="s">
        <v>9</v>
      </c>
      <c r="M100" s="80" t="s">
        <v>127</v>
      </c>
      <c r="N100" s="78">
        <v>5506</v>
      </c>
      <c r="O100" s="78">
        <v>1110</v>
      </c>
      <c r="P100" s="79">
        <v>2612</v>
      </c>
      <c r="Q100" s="79">
        <v>2894</v>
      </c>
      <c r="R100" s="79">
        <v>480</v>
      </c>
      <c r="S100" s="79">
        <v>600</v>
      </c>
      <c r="T100" s="79">
        <v>1088</v>
      </c>
      <c r="U100" s="79">
        <v>1085</v>
      </c>
      <c r="V100" s="79">
        <v>925</v>
      </c>
      <c r="W100" s="79">
        <v>1074</v>
      </c>
      <c r="X100" s="79">
        <v>119</v>
      </c>
      <c r="Y100" s="79">
        <v>135</v>
      </c>
      <c r="Z100" s="79">
        <v>91</v>
      </c>
      <c r="AA100" s="79">
        <v>27</v>
      </c>
      <c r="AB100" s="79"/>
      <c r="AC100" s="79"/>
    </row>
    <row r="101" spans="1:29">
      <c r="A101" s="80" t="s">
        <v>270</v>
      </c>
      <c r="B101" s="80" t="s">
        <v>271</v>
      </c>
      <c r="C101" s="80" t="s">
        <v>284</v>
      </c>
      <c r="D101" s="80" t="s">
        <v>285</v>
      </c>
      <c r="E101" s="80" t="s">
        <v>286</v>
      </c>
      <c r="F101" s="80" t="s">
        <v>296</v>
      </c>
      <c r="G101" s="80" t="s">
        <v>297</v>
      </c>
      <c r="H101" s="80" t="s">
        <v>6</v>
      </c>
      <c r="I101" s="80" t="s">
        <v>70</v>
      </c>
      <c r="J101" s="80" t="s">
        <v>71</v>
      </c>
      <c r="K101" s="80"/>
      <c r="L101" s="80" t="s">
        <v>9</v>
      </c>
      <c r="M101" s="80" t="s">
        <v>127</v>
      </c>
      <c r="N101" s="78">
        <v>15153</v>
      </c>
      <c r="O101" s="78">
        <v>3037</v>
      </c>
      <c r="P101" s="79">
        <v>7189</v>
      </c>
      <c r="Q101" s="79">
        <v>7964</v>
      </c>
      <c r="R101" s="79">
        <v>1320</v>
      </c>
      <c r="S101" s="79">
        <v>1652</v>
      </c>
      <c r="T101" s="79">
        <v>2996</v>
      </c>
      <c r="U101" s="79">
        <v>2984</v>
      </c>
      <c r="V101" s="79">
        <v>2546</v>
      </c>
      <c r="W101" s="79">
        <v>2955</v>
      </c>
      <c r="X101" s="79">
        <v>327</v>
      </c>
      <c r="Y101" s="79">
        <v>373</v>
      </c>
      <c r="Z101" s="79">
        <v>58</v>
      </c>
      <c r="AA101" s="79">
        <v>18</v>
      </c>
      <c r="AB101" s="79"/>
      <c r="AC101" s="79"/>
    </row>
    <row r="102" spans="1:29">
      <c r="A102" s="80" t="s">
        <v>270</v>
      </c>
      <c r="B102" s="80" t="s">
        <v>271</v>
      </c>
      <c r="C102" s="80" t="s">
        <v>284</v>
      </c>
      <c r="D102" s="80" t="s">
        <v>285</v>
      </c>
      <c r="E102" s="80" t="s">
        <v>291</v>
      </c>
      <c r="F102" s="80" t="s">
        <v>298</v>
      </c>
      <c r="G102" s="80" t="s">
        <v>299</v>
      </c>
      <c r="H102" s="80" t="s">
        <v>6</v>
      </c>
      <c r="I102" s="80" t="s">
        <v>70</v>
      </c>
      <c r="J102" s="80" t="s">
        <v>71</v>
      </c>
      <c r="K102" s="80"/>
      <c r="L102" s="80" t="s">
        <v>9</v>
      </c>
      <c r="M102" s="80" t="s">
        <v>127</v>
      </c>
      <c r="N102" s="78">
        <v>26723</v>
      </c>
      <c r="O102" s="78">
        <v>5353</v>
      </c>
      <c r="P102" s="79">
        <v>12677</v>
      </c>
      <c r="Q102" s="79">
        <v>14046</v>
      </c>
      <c r="R102" s="79">
        <v>2328</v>
      </c>
      <c r="S102" s="79">
        <v>2913</v>
      </c>
      <c r="T102" s="79">
        <v>5283</v>
      </c>
      <c r="U102" s="79">
        <v>5265</v>
      </c>
      <c r="V102" s="79">
        <v>4489</v>
      </c>
      <c r="W102" s="79">
        <v>5211</v>
      </c>
      <c r="X102" s="79">
        <v>577</v>
      </c>
      <c r="Y102" s="79">
        <v>657</v>
      </c>
      <c r="Z102" s="79">
        <v>63</v>
      </c>
      <c r="AA102" s="79">
        <v>21</v>
      </c>
      <c r="AB102" s="79"/>
      <c r="AC102" s="79"/>
    </row>
    <row r="103" spans="1:29">
      <c r="A103" s="80" t="s">
        <v>270</v>
      </c>
      <c r="B103" s="80" t="s">
        <v>271</v>
      </c>
      <c r="C103" s="80" t="s">
        <v>284</v>
      </c>
      <c r="D103" s="80" t="s">
        <v>285</v>
      </c>
      <c r="E103" s="80" t="s">
        <v>291</v>
      </c>
      <c r="F103" s="80" t="s">
        <v>291</v>
      </c>
      <c r="G103" s="80"/>
      <c r="H103" s="80" t="s">
        <v>6</v>
      </c>
      <c r="I103" s="80" t="s">
        <v>70</v>
      </c>
      <c r="J103" s="80" t="s">
        <v>71</v>
      </c>
      <c r="K103" s="80"/>
      <c r="L103" s="80" t="s">
        <v>71</v>
      </c>
      <c r="M103" s="80" t="s">
        <v>71</v>
      </c>
      <c r="N103" s="78">
        <v>196</v>
      </c>
      <c r="O103" s="78">
        <v>35</v>
      </c>
      <c r="P103" s="79">
        <v>93</v>
      </c>
      <c r="Q103" s="79">
        <v>103</v>
      </c>
      <c r="R103" s="79">
        <v>17</v>
      </c>
      <c r="S103" s="79">
        <v>21</v>
      </c>
      <c r="T103" s="79">
        <v>39</v>
      </c>
      <c r="U103" s="79">
        <v>39</v>
      </c>
      <c r="V103" s="79">
        <v>33</v>
      </c>
      <c r="W103" s="79">
        <v>38</v>
      </c>
      <c r="X103" s="79">
        <v>4</v>
      </c>
      <c r="Y103" s="79">
        <v>5</v>
      </c>
      <c r="Z103" s="79"/>
      <c r="AA103" s="79"/>
      <c r="AB103" s="79"/>
      <c r="AC103" s="79"/>
    </row>
    <row r="104" spans="1:29" ht="15.4" customHeight="1">
      <c r="A104" s="80" t="s">
        <v>270</v>
      </c>
      <c r="B104" s="80" t="s">
        <v>271</v>
      </c>
      <c r="C104" s="80" t="s">
        <v>284</v>
      </c>
      <c r="D104" s="80" t="s">
        <v>285</v>
      </c>
      <c r="E104" s="80" t="s">
        <v>300</v>
      </c>
      <c r="F104" s="80" t="s">
        <v>301</v>
      </c>
      <c r="G104" s="80"/>
      <c r="H104" s="80" t="s">
        <v>6</v>
      </c>
      <c r="I104" s="80" t="s">
        <v>70</v>
      </c>
      <c r="J104" s="80" t="s">
        <v>71</v>
      </c>
      <c r="K104" s="80"/>
      <c r="L104" s="80" t="s">
        <v>71</v>
      </c>
      <c r="M104" s="80" t="s">
        <v>71</v>
      </c>
      <c r="N104" s="78">
        <v>1347</v>
      </c>
      <c r="O104" s="78">
        <v>719</v>
      </c>
      <c r="P104" s="79">
        <v>639</v>
      </c>
      <c r="Q104" s="79">
        <v>708</v>
      </c>
      <c r="R104" s="79">
        <v>117</v>
      </c>
      <c r="S104" s="79">
        <v>147</v>
      </c>
      <c r="T104" s="79">
        <v>267</v>
      </c>
      <c r="U104" s="79">
        <v>265</v>
      </c>
      <c r="V104" s="79">
        <v>226</v>
      </c>
      <c r="W104" s="79">
        <v>263</v>
      </c>
      <c r="X104" s="79">
        <v>29</v>
      </c>
      <c r="Y104" s="79">
        <v>33</v>
      </c>
      <c r="Z104" s="79"/>
      <c r="AA104" s="79"/>
      <c r="AB104" s="79"/>
      <c r="AC104" s="79"/>
    </row>
    <row r="105" spans="1:29" ht="15.4" customHeight="1">
      <c r="A105" s="80" t="s">
        <v>302</v>
      </c>
      <c r="B105" s="80" t="s">
        <v>303</v>
      </c>
      <c r="C105" s="80" t="s">
        <v>304</v>
      </c>
      <c r="D105" s="80" t="s">
        <v>305</v>
      </c>
      <c r="E105" s="80" t="s">
        <v>306</v>
      </c>
      <c r="F105" s="80" t="s">
        <v>306</v>
      </c>
      <c r="G105" s="80" t="s">
        <v>169</v>
      </c>
      <c r="H105" s="80" t="s">
        <v>6</v>
      </c>
      <c r="I105" s="80" t="s">
        <v>70</v>
      </c>
      <c r="J105" s="80" t="s">
        <v>71</v>
      </c>
      <c r="K105" s="80"/>
      <c r="L105" s="80" t="s">
        <v>71</v>
      </c>
      <c r="M105" s="80" t="s">
        <v>127</v>
      </c>
      <c r="N105" s="78">
        <v>14631</v>
      </c>
      <c r="O105" s="78">
        <v>1624</v>
      </c>
      <c r="P105" s="79">
        <v>7444</v>
      </c>
      <c r="Q105" s="79">
        <v>7187</v>
      </c>
      <c r="R105" s="79">
        <v>2127</v>
      </c>
      <c r="S105" s="79">
        <v>2054</v>
      </c>
      <c r="T105" s="79">
        <v>2458</v>
      </c>
      <c r="U105" s="79">
        <v>2228</v>
      </c>
      <c r="V105" s="79">
        <v>2347</v>
      </c>
      <c r="W105" s="79">
        <v>2408</v>
      </c>
      <c r="X105" s="79">
        <v>512</v>
      </c>
      <c r="Y105" s="79">
        <v>497</v>
      </c>
      <c r="Z105" s="79"/>
      <c r="AA105" s="79"/>
      <c r="AB105" s="79"/>
      <c r="AC105" s="79"/>
    </row>
    <row r="106" spans="1:29" ht="15.4" customHeight="1">
      <c r="A106" s="80" t="s">
        <v>302</v>
      </c>
      <c r="B106" s="80" t="s">
        <v>303</v>
      </c>
      <c r="C106" s="80" t="s">
        <v>304</v>
      </c>
      <c r="D106" s="80" t="s">
        <v>305</v>
      </c>
      <c r="E106" s="80" t="s">
        <v>307</v>
      </c>
      <c r="F106" s="80" t="s">
        <v>307</v>
      </c>
      <c r="G106" s="80" t="s">
        <v>308</v>
      </c>
      <c r="H106" s="80" t="s">
        <v>6</v>
      </c>
      <c r="I106" s="80" t="s">
        <v>70</v>
      </c>
      <c r="J106" s="80" t="s">
        <v>71</v>
      </c>
      <c r="K106" s="80"/>
      <c r="L106" s="80" t="s">
        <v>71</v>
      </c>
      <c r="M106" s="80" t="s">
        <v>127</v>
      </c>
      <c r="N106" s="78">
        <v>9185</v>
      </c>
      <c r="O106" s="78">
        <v>1200</v>
      </c>
      <c r="P106" s="79">
        <v>4532</v>
      </c>
      <c r="Q106" s="79">
        <v>4653</v>
      </c>
      <c r="R106" s="79">
        <v>1125</v>
      </c>
      <c r="S106" s="79">
        <v>1162</v>
      </c>
      <c r="T106" s="79">
        <v>1655</v>
      </c>
      <c r="U106" s="79">
        <v>1635</v>
      </c>
      <c r="V106" s="79">
        <v>1311</v>
      </c>
      <c r="W106" s="79">
        <v>1310</v>
      </c>
      <c r="X106" s="79">
        <v>441</v>
      </c>
      <c r="Y106" s="79">
        <v>546</v>
      </c>
      <c r="Z106" s="79"/>
      <c r="AA106" s="79"/>
      <c r="AB106" s="79"/>
      <c r="AC106" s="79"/>
    </row>
    <row r="107" spans="1:29" ht="15.4" customHeight="1">
      <c r="A107" s="80" t="s">
        <v>302</v>
      </c>
      <c r="B107" s="80" t="s">
        <v>303</v>
      </c>
      <c r="C107" s="80" t="s">
        <v>309</v>
      </c>
      <c r="D107" s="80" t="s">
        <v>310</v>
      </c>
      <c r="E107" s="80" t="s">
        <v>311</v>
      </c>
      <c r="F107" s="80" t="s">
        <v>312</v>
      </c>
      <c r="G107" s="80" t="s">
        <v>313</v>
      </c>
      <c r="H107" s="80" t="s">
        <v>6</v>
      </c>
      <c r="I107" s="80" t="s">
        <v>70</v>
      </c>
      <c r="J107" s="80" t="s">
        <v>71</v>
      </c>
      <c r="K107" s="80"/>
      <c r="L107" s="80" t="s">
        <v>71</v>
      </c>
      <c r="M107" s="80" t="s">
        <v>71</v>
      </c>
      <c r="N107" s="78">
        <v>4567</v>
      </c>
      <c r="O107" s="78">
        <v>861</v>
      </c>
      <c r="P107" s="79">
        <v>2245</v>
      </c>
      <c r="Q107" s="79">
        <v>2322</v>
      </c>
      <c r="R107" s="79">
        <v>618</v>
      </c>
      <c r="S107" s="79">
        <v>630</v>
      </c>
      <c r="T107" s="79">
        <v>726</v>
      </c>
      <c r="U107" s="79">
        <v>709</v>
      </c>
      <c r="V107" s="79">
        <v>820</v>
      </c>
      <c r="W107" s="79">
        <v>886</v>
      </c>
      <c r="X107" s="79">
        <v>81</v>
      </c>
      <c r="Y107" s="79">
        <v>97</v>
      </c>
      <c r="Z107" s="79">
        <v>2825</v>
      </c>
      <c r="AA107" s="79">
        <v>526</v>
      </c>
      <c r="AB107" s="79"/>
      <c r="AC107" s="79"/>
    </row>
    <row r="108" spans="1:29" ht="15.4" customHeight="1">
      <c r="A108" s="80" t="s">
        <v>302</v>
      </c>
      <c r="B108" s="80" t="s">
        <v>303</v>
      </c>
      <c r="C108" s="80" t="s">
        <v>25</v>
      </c>
      <c r="D108" s="80" t="s">
        <v>314</v>
      </c>
      <c r="E108" s="80" t="s">
        <v>315</v>
      </c>
      <c r="F108" s="80" t="s">
        <v>316</v>
      </c>
      <c r="G108" s="80" t="s">
        <v>317</v>
      </c>
      <c r="H108" s="80" t="s">
        <v>4</v>
      </c>
      <c r="I108" s="80" t="s">
        <v>1</v>
      </c>
      <c r="J108" s="80" t="s">
        <v>197</v>
      </c>
      <c r="K108" s="80"/>
      <c r="L108" s="80" t="s">
        <v>11</v>
      </c>
      <c r="M108" s="80" t="s">
        <v>78</v>
      </c>
      <c r="N108" s="78">
        <v>2996</v>
      </c>
      <c r="O108" s="78">
        <v>736</v>
      </c>
      <c r="P108" s="79">
        <v>1402</v>
      </c>
      <c r="Q108" s="79">
        <v>1594</v>
      </c>
      <c r="R108" s="79">
        <v>177</v>
      </c>
      <c r="S108" s="79">
        <v>257</v>
      </c>
      <c r="T108" s="79">
        <v>518</v>
      </c>
      <c r="U108" s="79">
        <v>550</v>
      </c>
      <c r="V108" s="79">
        <v>545</v>
      </c>
      <c r="W108" s="79">
        <v>686</v>
      </c>
      <c r="X108" s="79">
        <v>162</v>
      </c>
      <c r="Y108" s="79">
        <v>101</v>
      </c>
      <c r="Z108" s="79"/>
      <c r="AA108" s="79"/>
      <c r="AB108" s="79"/>
      <c r="AC108" s="79"/>
    </row>
    <row r="109" spans="1:29" ht="15.4" customHeight="1">
      <c r="A109" s="80" t="s">
        <v>302</v>
      </c>
      <c r="B109" s="80" t="s">
        <v>303</v>
      </c>
      <c r="C109" s="80" t="s">
        <v>25</v>
      </c>
      <c r="D109" s="80" t="s">
        <v>314</v>
      </c>
      <c r="E109" s="80" t="s">
        <v>318</v>
      </c>
      <c r="F109" s="80" t="s">
        <v>319</v>
      </c>
      <c r="G109" s="80" t="s">
        <v>320</v>
      </c>
      <c r="H109" s="80" t="s">
        <v>5</v>
      </c>
      <c r="I109" s="80" t="s">
        <v>1</v>
      </c>
      <c r="J109" s="80" t="s">
        <v>197</v>
      </c>
      <c r="K109" s="80"/>
      <c r="L109" s="80" t="s">
        <v>11</v>
      </c>
      <c r="M109" s="80" t="s">
        <v>78</v>
      </c>
      <c r="N109" s="78">
        <v>7000</v>
      </c>
      <c r="O109" s="78">
        <v>1726</v>
      </c>
      <c r="P109" s="79">
        <v>3277</v>
      </c>
      <c r="Q109" s="79">
        <v>3723</v>
      </c>
      <c r="R109" s="79">
        <v>413</v>
      </c>
      <c r="S109" s="79">
        <v>601</v>
      </c>
      <c r="T109" s="79">
        <v>1211</v>
      </c>
      <c r="U109" s="79">
        <v>1285</v>
      </c>
      <c r="V109" s="79">
        <v>1274</v>
      </c>
      <c r="W109" s="79">
        <v>1602</v>
      </c>
      <c r="X109" s="79">
        <v>379</v>
      </c>
      <c r="Y109" s="79">
        <v>235</v>
      </c>
      <c r="Z109" s="79"/>
      <c r="AA109" s="79"/>
      <c r="AB109" s="79"/>
      <c r="AC109" s="79"/>
    </row>
    <row r="110" spans="1:29" ht="15.4" customHeight="1">
      <c r="A110" s="80" t="s">
        <v>321</v>
      </c>
      <c r="B110" s="80" t="s">
        <v>322</v>
      </c>
      <c r="C110" s="80" t="s">
        <v>323</v>
      </c>
      <c r="D110" s="80" t="s">
        <v>324</v>
      </c>
      <c r="E110" s="80" t="s">
        <v>325</v>
      </c>
      <c r="F110" s="80" t="s">
        <v>326</v>
      </c>
      <c r="G110" s="80"/>
      <c r="H110" s="80" t="s">
        <v>6</v>
      </c>
      <c r="I110" s="80" t="s">
        <v>70</v>
      </c>
      <c r="J110" s="80" t="s">
        <v>71</v>
      </c>
      <c r="K110" s="80"/>
      <c r="L110" s="80" t="s">
        <v>71</v>
      </c>
      <c r="M110" s="80" t="s">
        <v>71</v>
      </c>
      <c r="N110" s="93">
        <v>290</v>
      </c>
      <c r="O110" s="78">
        <v>58</v>
      </c>
      <c r="P110" s="79">
        <v>101</v>
      </c>
      <c r="Q110" s="79">
        <v>189</v>
      </c>
      <c r="R110" s="79">
        <v>20</v>
      </c>
      <c r="S110" s="79">
        <v>39</v>
      </c>
      <c r="T110" s="79">
        <v>34</v>
      </c>
      <c r="U110" s="79">
        <v>56</v>
      </c>
      <c r="V110" s="79">
        <v>44</v>
      </c>
      <c r="W110" s="79">
        <v>86</v>
      </c>
      <c r="X110" s="79">
        <v>3</v>
      </c>
      <c r="Y110" s="79">
        <v>7</v>
      </c>
      <c r="Z110" s="79"/>
      <c r="AA110" s="79"/>
      <c r="AB110" s="79"/>
      <c r="AC110" s="79"/>
    </row>
    <row r="111" spans="1:29" ht="15.4" customHeight="1">
      <c r="A111" s="80" t="s">
        <v>321</v>
      </c>
      <c r="B111" s="80" t="s">
        <v>322</v>
      </c>
      <c r="C111" s="80" t="s">
        <v>323</v>
      </c>
      <c r="D111" s="80" t="s">
        <v>324</v>
      </c>
      <c r="E111" s="80" t="s">
        <v>323</v>
      </c>
      <c r="F111" s="80" t="s">
        <v>327</v>
      </c>
      <c r="G111" s="80"/>
      <c r="H111" s="80" t="s">
        <v>6</v>
      </c>
      <c r="I111" s="80" t="s">
        <v>70</v>
      </c>
      <c r="J111" s="80" t="s">
        <v>71</v>
      </c>
      <c r="K111" s="80"/>
      <c r="L111" s="80" t="s">
        <v>71</v>
      </c>
      <c r="M111" s="80" t="s">
        <v>71</v>
      </c>
      <c r="N111" s="93">
        <v>135</v>
      </c>
      <c r="O111" s="78">
        <v>27</v>
      </c>
      <c r="P111" s="79">
        <v>47</v>
      </c>
      <c r="Q111" s="79">
        <v>88</v>
      </c>
      <c r="R111" s="79">
        <v>9</v>
      </c>
      <c r="S111" s="79">
        <v>18</v>
      </c>
      <c r="T111" s="79">
        <v>16</v>
      </c>
      <c r="U111" s="79">
        <v>26</v>
      </c>
      <c r="V111" s="79">
        <v>21</v>
      </c>
      <c r="W111" s="79">
        <v>40</v>
      </c>
      <c r="X111" s="79">
        <v>1</v>
      </c>
      <c r="Y111" s="79">
        <v>3</v>
      </c>
      <c r="Z111" s="79"/>
      <c r="AA111" s="79"/>
      <c r="AB111" s="79"/>
      <c r="AC111" s="79"/>
    </row>
    <row r="112" spans="1:29" ht="15.4" customHeight="1">
      <c r="A112" s="80" t="s">
        <v>321</v>
      </c>
      <c r="B112" s="80" t="s">
        <v>322</v>
      </c>
      <c r="C112" s="80" t="s">
        <v>323</v>
      </c>
      <c r="D112" s="80" t="s">
        <v>324</v>
      </c>
      <c r="E112" s="80" t="s">
        <v>323</v>
      </c>
      <c r="F112" s="80" t="s">
        <v>328</v>
      </c>
      <c r="G112" s="80"/>
      <c r="H112" s="80" t="s">
        <v>6</v>
      </c>
      <c r="I112" s="80" t="s">
        <v>70</v>
      </c>
      <c r="J112" s="80" t="s">
        <v>71</v>
      </c>
      <c r="K112" s="80"/>
      <c r="L112" s="80" t="s">
        <v>71</v>
      </c>
      <c r="M112" s="80" t="s">
        <v>71</v>
      </c>
      <c r="N112" s="93">
        <v>190</v>
      </c>
      <c r="O112" s="78">
        <v>28</v>
      </c>
      <c r="P112" s="79">
        <v>66</v>
      </c>
      <c r="Q112" s="79">
        <v>124</v>
      </c>
      <c r="R112" s="79">
        <v>13</v>
      </c>
      <c r="S112" s="79">
        <v>26</v>
      </c>
      <c r="T112" s="79">
        <v>22</v>
      </c>
      <c r="U112" s="79">
        <v>37</v>
      </c>
      <c r="V112" s="79">
        <v>29</v>
      </c>
      <c r="W112" s="79">
        <v>57</v>
      </c>
      <c r="X112" s="79">
        <v>2</v>
      </c>
      <c r="Y112" s="79">
        <v>5</v>
      </c>
      <c r="Z112" s="79"/>
      <c r="AA112" s="79"/>
      <c r="AB112" s="79"/>
      <c r="AC112" s="79"/>
    </row>
    <row r="113" spans="1:29" ht="15.4" customHeight="1">
      <c r="A113" s="80" t="s">
        <v>321</v>
      </c>
      <c r="B113" s="80" t="s">
        <v>322</v>
      </c>
      <c r="C113" s="80" t="s">
        <v>323</v>
      </c>
      <c r="D113" s="80" t="s">
        <v>324</v>
      </c>
      <c r="E113" s="80" t="s">
        <v>323</v>
      </c>
      <c r="F113" s="80" t="s">
        <v>329</v>
      </c>
      <c r="G113" s="80"/>
      <c r="H113" s="80" t="s">
        <v>6</v>
      </c>
      <c r="I113" s="80" t="s">
        <v>70</v>
      </c>
      <c r="J113" s="80" t="s">
        <v>71</v>
      </c>
      <c r="K113" s="80"/>
      <c r="L113" s="80" t="s">
        <v>71</v>
      </c>
      <c r="M113" s="80" t="s">
        <v>71</v>
      </c>
      <c r="N113" s="93">
        <v>105</v>
      </c>
      <c r="O113" s="78">
        <v>21</v>
      </c>
      <c r="P113" s="79">
        <v>37</v>
      </c>
      <c r="Q113" s="79">
        <v>68</v>
      </c>
      <c r="R113" s="79">
        <v>7</v>
      </c>
      <c r="S113" s="79">
        <v>14</v>
      </c>
      <c r="T113" s="79">
        <v>12</v>
      </c>
      <c r="U113" s="79">
        <v>20</v>
      </c>
      <c r="V113" s="79">
        <v>16</v>
      </c>
      <c r="W113" s="79">
        <v>31</v>
      </c>
      <c r="X113" s="79">
        <v>1</v>
      </c>
      <c r="Y113" s="79">
        <v>3</v>
      </c>
      <c r="Z113" s="79"/>
      <c r="AA113" s="79"/>
      <c r="AB113" s="79"/>
      <c r="AC113" s="79"/>
    </row>
    <row r="114" spans="1:29" ht="15.4" customHeight="1">
      <c r="A114" s="80" t="s">
        <v>321</v>
      </c>
      <c r="B114" s="80" t="s">
        <v>322</v>
      </c>
      <c r="C114" s="80" t="s">
        <v>323</v>
      </c>
      <c r="D114" s="80" t="s">
        <v>324</v>
      </c>
      <c r="E114" s="80" t="s">
        <v>323</v>
      </c>
      <c r="F114" s="80" t="s">
        <v>330</v>
      </c>
      <c r="G114" s="80"/>
      <c r="H114" s="80" t="s">
        <v>6</v>
      </c>
      <c r="I114" s="80" t="s">
        <v>70</v>
      </c>
      <c r="J114" s="80" t="s">
        <v>71</v>
      </c>
      <c r="K114" s="80"/>
      <c r="L114" s="80" t="s">
        <v>71</v>
      </c>
      <c r="M114" s="80" t="s">
        <v>71</v>
      </c>
      <c r="N114" s="93">
        <v>170</v>
      </c>
      <c r="O114" s="78">
        <v>34</v>
      </c>
      <c r="P114" s="79">
        <v>60</v>
      </c>
      <c r="Q114" s="79">
        <v>110</v>
      </c>
      <c r="R114" s="79">
        <v>12</v>
      </c>
      <c r="S114" s="79">
        <v>23</v>
      </c>
      <c r="T114" s="79">
        <v>20</v>
      </c>
      <c r="U114" s="79">
        <v>33</v>
      </c>
      <c r="V114" s="79">
        <v>26</v>
      </c>
      <c r="W114" s="79">
        <v>50</v>
      </c>
      <c r="X114" s="79">
        <v>2</v>
      </c>
      <c r="Y114" s="79">
        <v>4</v>
      </c>
      <c r="Z114" s="79"/>
      <c r="AA114" s="79"/>
      <c r="AB114" s="79"/>
      <c r="AC114" s="79"/>
    </row>
    <row r="115" spans="1:29" ht="15.4" customHeight="1">
      <c r="A115" s="80" t="s">
        <v>321</v>
      </c>
      <c r="B115" s="80" t="s">
        <v>322</v>
      </c>
      <c r="C115" s="80" t="s">
        <v>331</v>
      </c>
      <c r="D115" s="80" t="s">
        <v>332</v>
      </c>
      <c r="E115" s="80" t="s">
        <v>333</v>
      </c>
      <c r="F115" s="80" t="s">
        <v>334</v>
      </c>
      <c r="G115" s="80"/>
      <c r="H115" s="80" t="s">
        <v>6</v>
      </c>
      <c r="I115" s="80" t="s">
        <v>70</v>
      </c>
      <c r="J115" s="80" t="s">
        <v>71</v>
      </c>
      <c r="K115" s="80"/>
      <c r="L115" s="80" t="s">
        <v>71</v>
      </c>
      <c r="M115" s="80" t="s">
        <v>71</v>
      </c>
      <c r="N115" s="93">
        <v>1757</v>
      </c>
      <c r="O115" s="78">
        <v>751</v>
      </c>
      <c r="P115" s="79">
        <v>615</v>
      </c>
      <c r="Q115" s="79">
        <v>1142</v>
      </c>
      <c r="R115" s="79">
        <v>124</v>
      </c>
      <c r="S115" s="79">
        <v>236</v>
      </c>
      <c r="T115" s="79">
        <v>206</v>
      </c>
      <c r="U115" s="79">
        <v>339</v>
      </c>
      <c r="V115" s="79">
        <v>269</v>
      </c>
      <c r="W115" s="79">
        <v>522</v>
      </c>
      <c r="X115" s="79">
        <v>16</v>
      </c>
      <c r="Y115" s="79">
        <v>45</v>
      </c>
      <c r="Z115" s="79"/>
      <c r="AA115" s="79"/>
      <c r="AB115" s="79"/>
      <c r="AC115" s="79"/>
    </row>
    <row r="116" spans="1:29" ht="15.4" customHeight="1">
      <c r="A116" s="80" t="s">
        <v>321</v>
      </c>
      <c r="B116" s="80" t="s">
        <v>322</v>
      </c>
      <c r="C116" s="80" t="s">
        <v>331</v>
      </c>
      <c r="D116" s="80" t="s">
        <v>332</v>
      </c>
      <c r="E116" s="80" t="s">
        <v>331</v>
      </c>
      <c r="F116" s="80" t="s">
        <v>335</v>
      </c>
      <c r="G116" s="80"/>
      <c r="H116" s="80" t="s">
        <v>6</v>
      </c>
      <c r="I116" s="80" t="s">
        <v>70</v>
      </c>
      <c r="J116" s="80" t="s">
        <v>71</v>
      </c>
      <c r="K116" s="80"/>
      <c r="L116" s="80" t="s">
        <v>71</v>
      </c>
      <c r="M116" s="80" t="s">
        <v>71</v>
      </c>
      <c r="N116" s="93">
        <v>1753</v>
      </c>
      <c r="O116" s="78">
        <v>738</v>
      </c>
      <c r="P116" s="79">
        <v>614</v>
      </c>
      <c r="Q116" s="79">
        <v>1139</v>
      </c>
      <c r="R116" s="79">
        <v>124</v>
      </c>
      <c r="S116" s="79">
        <v>235</v>
      </c>
      <c r="T116" s="79">
        <v>206</v>
      </c>
      <c r="U116" s="79">
        <v>338</v>
      </c>
      <c r="V116" s="79">
        <v>269</v>
      </c>
      <c r="W116" s="79">
        <v>521</v>
      </c>
      <c r="X116" s="79">
        <v>16</v>
      </c>
      <c r="Y116" s="79">
        <v>45</v>
      </c>
      <c r="Z116" s="79"/>
      <c r="AA116" s="79"/>
      <c r="AB116" s="79"/>
      <c r="AC116" s="79"/>
    </row>
    <row r="117" spans="1:29" ht="15.4" customHeight="1">
      <c r="A117" s="80" t="s">
        <v>321</v>
      </c>
      <c r="B117" s="80" t="s">
        <v>322</v>
      </c>
      <c r="C117" s="80" t="s">
        <v>336</v>
      </c>
      <c r="D117" s="80" t="s">
        <v>337</v>
      </c>
      <c r="E117" s="80" t="s">
        <v>336</v>
      </c>
      <c r="F117" s="80" t="s">
        <v>338</v>
      </c>
      <c r="G117" s="80"/>
      <c r="H117" s="80" t="s">
        <v>6</v>
      </c>
      <c r="I117" s="80" t="s">
        <v>70</v>
      </c>
      <c r="J117" s="80" t="s">
        <v>71</v>
      </c>
      <c r="K117" s="80"/>
      <c r="L117" s="80" t="s">
        <v>71</v>
      </c>
      <c r="M117" s="80" t="s">
        <v>71</v>
      </c>
      <c r="N117" s="78">
        <v>1053</v>
      </c>
      <c r="O117" s="78">
        <v>230</v>
      </c>
      <c r="P117" s="79">
        <v>433</v>
      </c>
      <c r="Q117" s="79">
        <v>620</v>
      </c>
      <c r="R117" s="79">
        <v>87</v>
      </c>
      <c r="S117" s="79">
        <v>128</v>
      </c>
      <c r="T117" s="79">
        <v>145</v>
      </c>
      <c r="U117" s="79">
        <v>184</v>
      </c>
      <c r="V117" s="79">
        <v>190</v>
      </c>
      <c r="W117" s="79">
        <v>284</v>
      </c>
      <c r="X117" s="79">
        <v>11</v>
      </c>
      <c r="Y117" s="79">
        <v>24</v>
      </c>
      <c r="Z117" s="79"/>
      <c r="AA117" s="79"/>
      <c r="AB117" s="79"/>
      <c r="AC117" s="79"/>
    </row>
    <row r="118" spans="1:29" ht="15" customHeight="1">
      <c r="A118" s="80" t="s">
        <v>321</v>
      </c>
      <c r="B118" s="80" t="s">
        <v>322</v>
      </c>
      <c r="C118" s="80" t="s">
        <v>336</v>
      </c>
      <c r="D118" s="80" t="s">
        <v>337</v>
      </c>
      <c r="E118" s="80" t="s">
        <v>336</v>
      </c>
      <c r="F118" s="80" t="s">
        <v>339</v>
      </c>
      <c r="G118" s="80"/>
      <c r="H118" s="80" t="s">
        <v>6</v>
      </c>
      <c r="I118" s="80" t="s">
        <v>70</v>
      </c>
      <c r="J118" s="80" t="s">
        <v>71</v>
      </c>
      <c r="K118" s="80"/>
      <c r="L118" s="80" t="s">
        <v>71</v>
      </c>
      <c r="M118" s="80" t="s">
        <v>71</v>
      </c>
      <c r="N118" s="78">
        <v>460</v>
      </c>
      <c r="O118" s="78">
        <v>1764</v>
      </c>
      <c r="P118" s="79">
        <v>170</v>
      </c>
      <c r="Q118" s="79">
        <v>1024</v>
      </c>
      <c r="R118" s="79">
        <v>34</v>
      </c>
      <c r="S118" s="79">
        <v>212</v>
      </c>
      <c r="T118" s="79">
        <v>57</v>
      </c>
      <c r="U118" s="79">
        <v>304</v>
      </c>
      <c r="V118" s="79">
        <v>74</v>
      </c>
      <c r="W118" s="79">
        <v>468</v>
      </c>
      <c r="X118" s="79">
        <v>4</v>
      </c>
      <c r="Y118" s="79">
        <v>40</v>
      </c>
      <c r="Z118" s="79"/>
      <c r="AA118" s="79"/>
      <c r="AB118" s="79"/>
      <c r="AC118" s="79"/>
    </row>
    <row r="119" spans="1:29" ht="15" customHeight="1">
      <c r="A119" s="80" t="s">
        <v>321</v>
      </c>
      <c r="B119" s="80" t="s">
        <v>322</v>
      </c>
      <c r="C119" s="80" t="s">
        <v>336</v>
      </c>
      <c r="D119" s="80" t="s">
        <v>337</v>
      </c>
      <c r="E119" s="80" t="s">
        <v>336</v>
      </c>
      <c r="F119" s="80" t="s">
        <v>340</v>
      </c>
      <c r="G119" s="80"/>
      <c r="H119" s="80" t="s">
        <v>6</v>
      </c>
      <c r="I119" s="80" t="s">
        <v>70</v>
      </c>
      <c r="J119" s="80" t="s">
        <v>71</v>
      </c>
      <c r="K119" s="80"/>
      <c r="L119" s="80" t="s">
        <v>71</v>
      </c>
      <c r="M119" s="80" t="s">
        <v>71</v>
      </c>
      <c r="N119" s="78">
        <v>3747</v>
      </c>
      <c r="O119" s="78">
        <v>884</v>
      </c>
      <c r="P119" s="79">
        <v>1759</v>
      </c>
      <c r="Q119" s="79">
        <v>1988</v>
      </c>
      <c r="R119" s="79">
        <v>355</v>
      </c>
      <c r="S119" s="79">
        <v>411</v>
      </c>
      <c r="T119" s="79">
        <v>589</v>
      </c>
      <c r="U119" s="79">
        <v>590</v>
      </c>
      <c r="V119" s="79">
        <v>771</v>
      </c>
      <c r="W119" s="79">
        <v>909</v>
      </c>
      <c r="X119" s="79">
        <v>45</v>
      </c>
      <c r="Y119" s="79">
        <v>78</v>
      </c>
      <c r="Z119" s="79"/>
      <c r="AA119" s="79"/>
      <c r="AB119" s="79"/>
      <c r="AC119" s="79"/>
    </row>
    <row r="120" spans="1:29" ht="15" customHeight="1">
      <c r="A120" s="80" t="s">
        <v>321</v>
      </c>
      <c r="B120" s="80" t="s">
        <v>322</v>
      </c>
      <c r="C120" s="80" t="s">
        <v>336</v>
      </c>
      <c r="D120" s="80" t="s">
        <v>337</v>
      </c>
      <c r="E120" s="80" t="s">
        <v>336</v>
      </c>
      <c r="F120" s="80" t="s">
        <v>341</v>
      </c>
      <c r="G120" s="80"/>
      <c r="H120" s="80" t="s">
        <v>6</v>
      </c>
      <c r="I120" s="80" t="s">
        <v>70</v>
      </c>
      <c r="J120" s="80" t="s">
        <v>71</v>
      </c>
      <c r="K120" s="80"/>
      <c r="L120" s="80" t="s">
        <v>71</v>
      </c>
      <c r="M120" s="80" t="s">
        <v>71</v>
      </c>
      <c r="N120" s="78">
        <v>230</v>
      </c>
      <c r="O120" s="78">
        <v>1764</v>
      </c>
      <c r="P120" s="79">
        <v>664</v>
      </c>
      <c r="Q120" s="79">
        <v>1100</v>
      </c>
      <c r="R120" s="79">
        <v>134</v>
      </c>
      <c r="S120" s="79">
        <v>227</v>
      </c>
      <c r="T120" s="79">
        <v>222</v>
      </c>
      <c r="U120" s="79">
        <v>326</v>
      </c>
      <c r="V120" s="79">
        <v>291</v>
      </c>
      <c r="W120" s="79">
        <v>503</v>
      </c>
      <c r="X120" s="79">
        <v>17</v>
      </c>
      <c r="Y120" s="79">
        <v>43</v>
      </c>
      <c r="Z120" s="79"/>
      <c r="AA120" s="79"/>
      <c r="AB120" s="79"/>
      <c r="AC120" s="79"/>
    </row>
    <row r="121" spans="1:29" ht="15" customHeight="1">
      <c r="A121" s="80" t="s">
        <v>321</v>
      </c>
      <c r="B121" s="80" t="s">
        <v>322</v>
      </c>
      <c r="C121" s="80" t="s">
        <v>336</v>
      </c>
      <c r="D121" s="80" t="s">
        <v>337</v>
      </c>
      <c r="E121" s="80" t="s">
        <v>342</v>
      </c>
      <c r="F121" s="80" t="s">
        <v>343</v>
      </c>
      <c r="G121" s="80"/>
      <c r="H121" s="80" t="s">
        <v>6</v>
      </c>
      <c r="I121" s="80" t="s">
        <v>70</v>
      </c>
      <c r="J121" s="80" t="s">
        <v>71</v>
      </c>
      <c r="K121" s="80"/>
      <c r="L121" s="80" t="s">
        <v>71</v>
      </c>
      <c r="M121" s="80" t="s">
        <v>71</v>
      </c>
      <c r="N121" s="78">
        <v>164</v>
      </c>
      <c r="O121" s="78">
        <v>768</v>
      </c>
      <c r="P121" s="79">
        <v>230</v>
      </c>
      <c r="Q121" s="79">
        <v>538</v>
      </c>
      <c r="R121" s="79">
        <v>46</v>
      </c>
      <c r="S121" s="79">
        <v>111</v>
      </c>
      <c r="T121" s="79">
        <v>77</v>
      </c>
      <c r="U121" s="79">
        <v>160</v>
      </c>
      <c r="V121" s="79">
        <v>101</v>
      </c>
      <c r="W121" s="79">
        <v>246</v>
      </c>
      <c r="X121" s="79">
        <v>6</v>
      </c>
      <c r="Y121" s="79">
        <v>21</v>
      </c>
      <c r="Z121" s="79"/>
      <c r="AA121" s="79"/>
      <c r="AB121" s="79"/>
      <c r="AC121" s="79"/>
    </row>
    <row r="122" spans="1:29" ht="15" customHeight="1">
      <c r="A122" s="80" t="s">
        <v>321</v>
      </c>
      <c r="B122" s="80" t="s">
        <v>322</v>
      </c>
      <c r="C122" s="80" t="s">
        <v>336</v>
      </c>
      <c r="D122" s="80" t="s">
        <v>337</v>
      </c>
      <c r="E122" s="80" t="s">
        <v>342</v>
      </c>
      <c r="F122" s="80" t="s">
        <v>344</v>
      </c>
      <c r="G122" s="80"/>
      <c r="H122" s="80" t="s">
        <v>6</v>
      </c>
      <c r="I122" s="80" t="s">
        <v>70</v>
      </c>
      <c r="J122" s="80" t="s">
        <v>71</v>
      </c>
      <c r="K122" s="80"/>
      <c r="L122" s="80" t="s">
        <v>71</v>
      </c>
      <c r="M122" s="80" t="s">
        <v>71</v>
      </c>
      <c r="N122" s="78">
        <v>365</v>
      </c>
      <c r="O122" s="78">
        <v>1990</v>
      </c>
      <c r="P122" s="79">
        <v>700</v>
      </c>
      <c r="Q122" s="79">
        <v>1290</v>
      </c>
      <c r="R122" s="79">
        <v>141</v>
      </c>
      <c r="S122" s="79">
        <v>266</v>
      </c>
      <c r="T122" s="79">
        <v>234</v>
      </c>
      <c r="U122" s="79">
        <v>383</v>
      </c>
      <c r="V122" s="79">
        <v>307</v>
      </c>
      <c r="W122" s="79">
        <v>590</v>
      </c>
      <c r="X122" s="79">
        <v>18</v>
      </c>
      <c r="Y122" s="79">
        <v>51</v>
      </c>
      <c r="Z122" s="79"/>
      <c r="AA122" s="79"/>
      <c r="AB122" s="79"/>
      <c r="AC122" s="79"/>
    </row>
    <row r="123" spans="1:29" ht="15" customHeight="1">
      <c r="A123" s="80" t="s">
        <v>321</v>
      </c>
      <c r="B123" s="80" t="s">
        <v>322</v>
      </c>
      <c r="C123" s="80" t="s">
        <v>336</v>
      </c>
      <c r="D123" s="80" t="s">
        <v>337</v>
      </c>
      <c r="E123" s="80" t="s">
        <v>336</v>
      </c>
      <c r="F123" s="80" t="s">
        <v>345</v>
      </c>
      <c r="G123" s="80"/>
      <c r="H123" s="80" t="s">
        <v>6</v>
      </c>
      <c r="I123" s="80" t="s">
        <v>70</v>
      </c>
      <c r="J123" s="80" t="s">
        <v>71</v>
      </c>
      <c r="K123" s="80"/>
      <c r="L123" s="80" t="s">
        <v>71</v>
      </c>
      <c r="M123" s="80" t="s">
        <v>71</v>
      </c>
      <c r="N123" s="78">
        <v>1397</v>
      </c>
      <c r="O123" s="78">
        <v>433</v>
      </c>
      <c r="P123" s="79">
        <v>644</v>
      </c>
      <c r="Q123" s="79">
        <v>753</v>
      </c>
      <c r="R123" s="79">
        <v>130</v>
      </c>
      <c r="S123" s="79">
        <v>156</v>
      </c>
      <c r="T123" s="79">
        <v>216</v>
      </c>
      <c r="U123" s="79">
        <v>223</v>
      </c>
      <c r="V123" s="79">
        <v>282</v>
      </c>
      <c r="W123" s="79">
        <v>344</v>
      </c>
      <c r="X123" s="79">
        <v>16</v>
      </c>
      <c r="Y123" s="79">
        <v>30</v>
      </c>
      <c r="Z123" s="79"/>
      <c r="AA123" s="79"/>
      <c r="AB123" s="79"/>
      <c r="AC123" s="79"/>
    </row>
    <row r="124" spans="1:29" ht="15.4" customHeight="1">
      <c r="A124" s="80" t="s">
        <v>321</v>
      </c>
      <c r="B124" s="80" t="s">
        <v>322</v>
      </c>
      <c r="C124" s="80" t="s">
        <v>336</v>
      </c>
      <c r="D124" s="80" t="s">
        <v>337</v>
      </c>
      <c r="E124" s="80" t="s">
        <v>336</v>
      </c>
      <c r="F124" s="80" t="s">
        <v>346</v>
      </c>
      <c r="G124" s="80" t="s">
        <v>347</v>
      </c>
      <c r="H124" s="80" t="s">
        <v>6</v>
      </c>
      <c r="I124" s="80" t="s">
        <v>70</v>
      </c>
      <c r="J124" s="80" t="s">
        <v>71</v>
      </c>
      <c r="K124" s="80"/>
      <c r="L124" s="80" t="s">
        <v>71</v>
      </c>
      <c r="M124" s="80" t="s">
        <v>71</v>
      </c>
      <c r="N124" s="78">
        <v>10091</v>
      </c>
      <c r="O124" s="78">
        <v>2988</v>
      </c>
      <c r="P124" s="79">
        <v>3980</v>
      </c>
      <c r="Q124" s="79">
        <v>6111</v>
      </c>
      <c r="R124" s="79">
        <v>802</v>
      </c>
      <c r="S124" s="79">
        <v>1262</v>
      </c>
      <c r="T124" s="79">
        <v>1333</v>
      </c>
      <c r="U124" s="79">
        <v>1813</v>
      </c>
      <c r="V124" s="79">
        <v>1744</v>
      </c>
      <c r="W124" s="79">
        <v>2795</v>
      </c>
      <c r="X124" s="79">
        <v>101</v>
      </c>
      <c r="Y124" s="79">
        <v>240</v>
      </c>
      <c r="Z124" s="79"/>
      <c r="AA124" s="79"/>
      <c r="AB124" s="79"/>
      <c r="AC124" s="79"/>
    </row>
    <row r="125" spans="1:29" ht="15.4" customHeight="1">
      <c r="A125" s="80" t="s">
        <v>26</v>
      </c>
      <c r="B125" s="80"/>
      <c r="C125" s="80" t="s">
        <v>26</v>
      </c>
      <c r="D125" s="80"/>
      <c r="E125" s="80" t="s">
        <v>348</v>
      </c>
      <c r="F125" s="80" t="s">
        <v>349</v>
      </c>
      <c r="G125" s="80" t="s">
        <v>349</v>
      </c>
      <c r="H125" s="80" t="s">
        <v>7</v>
      </c>
      <c r="I125" s="80" t="s">
        <v>1</v>
      </c>
      <c r="J125" s="80" t="s">
        <v>90</v>
      </c>
      <c r="K125" s="80" t="s">
        <v>350</v>
      </c>
      <c r="L125" s="80" t="s">
        <v>11</v>
      </c>
      <c r="M125" s="80" t="s">
        <v>78</v>
      </c>
      <c r="N125" s="78"/>
      <c r="O125" s="78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</row>
    <row r="126" spans="1:29" ht="15.4" customHeight="1">
      <c r="A126" s="80" t="s">
        <v>175</v>
      </c>
      <c r="B126" s="80"/>
      <c r="C126" s="80" t="s">
        <v>17</v>
      </c>
      <c r="D126" s="80"/>
      <c r="E126" s="80" t="s">
        <v>351</v>
      </c>
      <c r="F126" s="80" t="s">
        <v>352</v>
      </c>
      <c r="G126" s="80"/>
      <c r="H126" s="80" t="s">
        <v>7</v>
      </c>
      <c r="I126" s="80" t="s">
        <v>1</v>
      </c>
      <c r="J126" s="80" t="s">
        <v>353</v>
      </c>
      <c r="K126" s="80" t="s">
        <v>197</v>
      </c>
      <c r="L126" s="80" t="s">
        <v>11</v>
      </c>
      <c r="M126" s="80" t="s">
        <v>78</v>
      </c>
      <c r="N126" s="78"/>
      <c r="O126" s="78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</row>
    <row r="127" spans="1:29" ht="15.4" customHeight="1">
      <c r="A127" s="80" t="s">
        <v>225</v>
      </c>
      <c r="B127" s="80"/>
      <c r="C127" s="80" t="s">
        <v>19</v>
      </c>
      <c r="D127" s="80"/>
      <c r="E127" s="80" t="s">
        <v>354</v>
      </c>
      <c r="F127" s="80" t="s">
        <v>355</v>
      </c>
      <c r="G127" s="80" t="s">
        <v>355</v>
      </c>
      <c r="H127" s="80" t="s">
        <v>7</v>
      </c>
      <c r="I127" s="80" t="s">
        <v>1</v>
      </c>
      <c r="J127" s="80" t="s">
        <v>181</v>
      </c>
      <c r="K127" s="80" t="s">
        <v>90</v>
      </c>
      <c r="L127" s="80" t="s">
        <v>11</v>
      </c>
      <c r="M127" s="80" t="s">
        <v>78</v>
      </c>
      <c r="N127" s="78"/>
      <c r="O127" s="78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</row>
    <row r="128" spans="1:29" ht="15.4" customHeight="1">
      <c r="A128" s="80" t="s">
        <v>175</v>
      </c>
      <c r="B128" s="80"/>
      <c r="C128" s="80" t="s">
        <v>27</v>
      </c>
      <c r="D128" s="80"/>
      <c r="E128" s="80" t="s">
        <v>356</v>
      </c>
      <c r="F128" s="80" t="s">
        <v>357</v>
      </c>
      <c r="G128" s="80" t="s">
        <v>357</v>
      </c>
      <c r="H128" s="80" t="s">
        <v>7</v>
      </c>
      <c r="I128" s="80" t="s">
        <v>1</v>
      </c>
      <c r="J128" s="80" t="s">
        <v>353</v>
      </c>
      <c r="K128" s="80" t="s">
        <v>197</v>
      </c>
      <c r="L128" s="80" t="s">
        <v>11</v>
      </c>
      <c r="M128" s="80" t="s">
        <v>78</v>
      </c>
      <c r="N128" s="78"/>
      <c r="O128" s="78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</row>
    <row r="129" spans="1:29" ht="15.4" customHeight="1">
      <c r="A129" s="80" t="s">
        <v>225</v>
      </c>
      <c r="B129" s="80"/>
      <c r="C129" s="80" t="s">
        <v>21</v>
      </c>
      <c r="D129" s="80"/>
      <c r="E129" s="80" t="s">
        <v>358</v>
      </c>
      <c r="F129" s="80" t="s">
        <v>359</v>
      </c>
      <c r="G129" s="80" t="s">
        <v>360</v>
      </c>
      <c r="H129" s="80" t="s">
        <v>7</v>
      </c>
      <c r="I129" s="80" t="s">
        <v>1</v>
      </c>
      <c r="J129" s="80" t="s">
        <v>90</v>
      </c>
      <c r="K129" s="80" t="s">
        <v>81</v>
      </c>
      <c r="L129" s="80" t="s">
        <v>11</v>
      </c>
      <c r="M129" s="80" t="s">
        <v>78</v>
      </c>
      <c r="N129" s="78"/>
      <c r="O129" s="78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</row>
    <row r="130" spans="1:29" ht="15.4" customHeight="1">
      <c r="A130" s="80" t="s">
        <v>225</v>
      </c>
      <c r="B130" s="80"/>
      <c r="C130" s="80" t="s">
        <v>21</v>
      </c>
      <c r="D130" s="80"/>
      <c r="E130" s="80" t="s">
        <v>358</v>
      </c>
      <c r="F130" s="80" t="s">
        <v>361</v>
      </c>
      <c r="G130" s="80" t="s">
        <v>362</v>
      </c>
      <c r="H130" s="80" t="s">
        <v>7</v>
      </c>
      <c r="I130" s="80" t="s">
        <v>1</v>
      </c>
      <c r="J130" s="80" t="s">
        <v>90</v>
      </c>
      <c r="K130" s="80" t="s">
        <v>81</v>
      </c>
      <c r="L130" s="80" t="s">
        <v>11</v>
      </c>
      <c r="M130" s="80" t="s">
        <v>78</v>
      </c>
      <c r="N130" s="78"/>
      <c r="O130" s="78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</row>
    <row r="131" spans="1:29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29">
        <f>SUBTOTAL(109,Table5[Total Population (Individuals)])</f>
        <v>888145</v>
      </c>
      <c r="O131" s="29">
        <f>SUBTOTAL(109,Table5[Total Population (HH)])</f>
        <v>163871</v>
      </c>
      <c r="P131" s="28">
        <f>SUM(Table5[Male])</f>
        <v>445942</v>
      </c>
      <c r="Q131" s="28">
        <f>SUM(Table5[Female])</f>
        <v>446700</v>
      </c>
      <c r="R131" s="28">
        <f>SUM(Table5[0-4 M])</f>
        <v>80837</v>
      </c>
      <c r="S131" s="28">
        <f>SUM(Table5[0-4 F])</f>
        <v>80468</v>
      </c>
      <c r="T131" s="28">
        <f>SUM(Table5[5-17 M])</f>
        <v>139485</v>
      </c>
      <c r="U131" s="28">
        <f>SUM(Table5[5-17 F])</f>
        <v>133920</v>
      </c>
      <c r="V131" s="28">
        <f>SUM(Table5[18-59 M])</f>
        <v>178772</v>
      </c>
      <c r="W131" s="28">
        <f>SUM(Table5[18-59 F])</f>
        <v>185064</v>
      </c>
      <c r="X131" s="28">
        <f>SUM(Table5[60+ M])</f>
        <v>48086</v>
      </c>
      <c r="Y131" s="28">
        <f>SUM(Table5[60+ F])</f>
        <v>46007</v>
      </c>
      <c r="Z131" s="28">
        <f>SUM(Table5[Sudan Returnees (Individuals)])</f>
        <v>83467</v>
      </c>
      <c r="AA131" s="28">
        <f>SUM(Table5[Sudan Returnees (HHs)])</f>
        <v>14949</v>
      </c>
      <c r="AB131" s="28">
        <f>SUM(Table5[Other Returnees (Individuals)])</f>
        <v>9587</v>
      </c>
      <c r="AC131" s="28">
        <f>SUM(Table5[Other returnees (HHs)])</f>
        <v>1648</v>
      </c>
    </row>
    <row r="138" spans="1:29">
      <c r="R138" s="82"/>
      <c r="S138" s="82"/>
      <c r="T138" s="82"/>
      <c r="U138" s="82"/>
      <c r="V138" s="82"/>
      <c r="W138" s="82"/>
      <c r="X138" s="82"/>
      <c r="Y138" s="82"/>
    </row>
  </sheetData>
  <mergeCells count="1">
    <mergeCell ref="I2:J2"/>
  </mergeCells>
  <phoneticPr fontId="7" type="noConversion"/>
  <conditionalFormatting sqref="F7:F130">
    <cfRule type="duplicateValues" dxfId="3" priority="1"/>
  </conditionalFormatting>
  <conditionalFormatting sqref="F50:F62 F64:F73">
    <cfRule type="duplicateValues" dxfId="2" priority="3"/>
  </conditionalFormatting>
  <conditionalFormatting sqref="F63">
    <cfRule type="duplicateValues" dxfId="1" priority="2"/>
  </conditionalFormatting>
  <conditionalFormatting sqref="F131:F1048576 F117:F124 F1:F49 F74:F115">
    <cfRule type="duplicateValues" dxfId="0" priority="5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5025-4554-42A9-BBEF-D4AACE8D6858}">
  <dimension ref="A2:R164"/>
  <sheetViews>
    <sheetView showGridLines="0" topLeftCell="C90" zoomScaleNormal="100" workbookViewId="0">
      <selection activeCell="G97" sqref="G97:G101"/>
    </sheetView>
  </sheetViews>
  <sheetFormatPr defaultColWidth="9" defaultRowHeight="14.25"/>
  <cols>
    <col min="1" max="1" width="22.375" style="5" bestFit="1" customWidth="1"/>
    <col min="2" max="2" width="30.5" style="6" bestFit="1" customWidth="1"/>
    <col min="3" max="3" width="24.375" style="6" bestFit="1" customWidth="1"/>
    <col min="4" max="4" width="4.25" style="6" customWidth="1"/>
    <col min="5" max="5" width="21.625" style="6" bestFit="1" customWidth="1"/>
    <col min="6" max="6" width="21.375" style="6" bestFit="1" customWidth="1"/>
    <col min="7" max="7" width="30.5" style="6" bestFit="1" customWidth="1"/>
    <col min="8" max="8" width="13.125" style="6" bestFit="1" customWidth="1"/>
    <col min="9" max="9" width="21.375" style="6" bestFit="1" customWidth="1"/>
    <col min="10" max="10" width="18" style="6" bestFit="1" customWidth="1"/>
    <col min="11" max="11" width="16.5" style="6" bestFit="1" customWidth="1"/>
    <col min="12" max="12" width="30.5" style="6" bestFit="1" customWidth="1"/>
    <col min="13" max="13" width="24.375" style="6" bestFit="1" customWidth="1"/>
    <col min="14" max="14" width="27.375" bestFit="1" customWidth="1"/>
    <col min="15" max="15" width="35.75" style="6" bestFit="1" customWidth="1"/>
    <col min="16" max="16" width="27.25" style="6" bestFit="1" customWidth="1"/>
    <col min="17" max="17" width="30.5" style="6" bestFit="1" customWidth="1"/>
    <col min="18" max="18" width="24.25" style="6" bestFit="1" customWidth="1"/>
    <col min="19" max="16384" width="9" style="6"/>
  </cols>
  <sheetData>
    <row r="2" spans="1:18">
      <c r="O2"/>
      <c r="P2"/>
      <c r="Q2"/>
      <c r="R2"/>
    </row>
    <row r="3" spans="1:18">
      <c r="O3"/>
      <c r="P3"/>
      <c r="Q3"/>
      <c r="R3"/>
    </row>
    <row r="4" spans="1:18">
      <c r="O4"/>
      <c r="P4"/>
      <c r="Q4"/>
      <c r="R4"/>
    </row>
    <row r="5" spans="1:18">
      <c r="O5"/>
      <c r="P5"/>
      <c r="Q5"/>
      <c r="R5"/>
    </row>
    <row r="6" spans="1:18">
      <c r="O6"/>
      <c r="P6"/>
      <c r="Q6"/>
      <c r="R6"/>
    </row>
    <row r="7" spans="1:18">
      <c r="O7"/>
      <c r="P7"/>
      <c r="Q7"/>
      <c r="R7"/>
    </row>
    <row r="8" spans="1:18">
      <c r="O8"/>
      <c r="P8"/>
      <c r="Q8"/>
      <c r="R8"/>
    </row>
    <row r="9" spans="1:18">
      <c r="O9"/>
      <c r="P9"/>
      <c r="Q9"/>
      <c r="R9"/>
    </row>
    <row r="10" spans="1:18">
      <c r="O10"/>
      <c r="P10"/>
      <c r="Q10"/>
      <c r="R10"/>
    </row>
    <row r="11" spans="1:18">
      <c r="O11"/>
      <c r="P11"/>
      <c r="Q11"/>
      <c r="R11"/>
    </row>
    <row r="12" spans="1:18">
      <c r="O12"/>
      <c r="P12"/>
      <c r="Q12"/>
      <c r="R12"/>
    </row>
    <row r="13" spans="1:18">
      <c r="O13"/>
      <c r="P13"/>
      <c r="Q13"/>
      <c r="R13"/>
    </row>
    <row r="14" spans="1:18">
      <c r="O14"/>
      <c r="P14"/>
      <c r="Q14"/>
      <c r="R14"/>
    </row>
    <row r="15" spans="1:18" s="8" customFormat="1">
      <c r="A15" s="151" t="s">
        <v>363</v>
      </c>
      <c r="B15" s="115" t="s">
        <v>364</v>
      </c>
      <c r="C15" s="127" t="s">
        <v>365</v>
      </c>
      <c r="D15"/>
      <c r="E15" s="110" t="s">
        <v>366</v>
      </c>
      <c r="F15" s="126" t="s">
        <v>30</v>
      </c>
      <c r="G15" s="116" t="s">
        <v>364</v>
      </c>
      <c r="H15" s="127" t="s">
        <v>365</v>
      </c>
      <c r="J15" s="110" t="s">
        <v>37</v>
      </c>
      <c r="K15" s="126" t="s">
        <v>30</v>
      </c>
      <c r="L15" s="116" t="s">
        <v>364</v>
      </c>
      <c r="M15" s="127" t="s">
        <v>365</v>
      </c>
      <c r="O15"/>
      <c r="P15"/>
      <c r="Q15"/>
      <c r="R15"/>
    </row>
    <row r="16" spans="1:18" s="8" customFormat="1">
      <c r="A16" s="152" t="s">
        <v>287</v>
      </c>
      <c r="B16" s="148">
        <v>5795</v>
      </c>
      <c r="C16" s="149">
        <v>1159</v>
      </c>
      <c r="D16"/>
      <c r="E16" s="136" t="s">
        <v>64</v>
      </c>
      <c r="F16" s="137">
        <v>9</v>
      </c>
      <c r="G16" s="138">
        <v>124518</v>
      </c>
      <c r="H16" s="139">
        <v>26825</v>
      </c>
      <c r="J16" s="111" t="s">
        <v>64</v>
      </c>
      <c r="K16" s="105">
        <v>9</v>
      </c>
      <c r="L16" s="106">
        <v>124518</v>
      </c>
      <c r="M16" s="124">
        <v>26825</v>
      </c>
      <c r="O16"/>
      <c r="P16"/>
      <c r="Q16"/>
      <c r="R16"/>
    </row>
    <row r="17" spans="1:18" s="8" customFormat="1">
      <c r="A17" s="153" t="s">
        <v>234</v>
      </c>
      <c r="B17" s="150">
        <v>8137</v>
      </c>
      <c r="C17" s="147">
        <v>1627</v>
      </c>
      <c r="D17"/>
      <c r="E17" s="140" t="s">
        <v>16</v>
      </c>
      <c r="F17" s="141">
        <v>6</v>
      </c>
      <c r="G17" s="142">
        <v>119033</v>
      </c>
      <c r="H17" s="143">
        <v>25728</v>
      </c>
      <c r="J17" s="112" t="s">
        <v>99</v>
      </c>
      <c r="K17" s="109">
        <v>27</v>
      </c>
      <c r="L17" s="102">
        <v>146253</v>
      </c>
      <c r="M17" s="123">
        <v>30058</v>
      </c>
      <c r="O17"/>
      <c r="P17"/>
      <c r="Q17"/>
      <c r="R17"/>
    </row>
    <row r="18" spans="1:18" s="8" customFormat="1">
      <c r="A18" s="153" t="s">
        <v>275</v>
      </c>
      <c r="B18" s="150">
        <v>1002</v>
      </c>
      <c r="C18" s="147">
        <v>413</v>
      </c>
      <c r="D18"/>
      <c r="E18" s="129" t="s">
        <v>66</v>
      </c>
      <c r="F18" s="141">
        <v>3</v>
      </c>
      <c r="G18" s="142">
        <v>5485</v>
      </c>
      <c r="H18" s="143">
        <v>1097</v>
      </c>
      <c r="J18" s="112" t="s">
        <v>153</v>
      </c>
      <c r="K18" s="109">
        <v>3</v>
      </c>
      <c r="L18" s="102">
        <v>23643</v>
      </c>
      <c r="M18" s="123">
        <v>4576</v>
      </c>
      <c r="O18"/>
      <c r="P18"/>
      <c r="Q18"/>
      <c r="R18"/>
    </row>
    <row r="19" spans="1:18" s="8" customFormat="1">
      <c r="A19" s="153" t="s">
        <v>69</v>
      </c>
      <c r="B19" s="150">
        <v>2630</v>
      </c>
      <c r="C19" s="147">
        <v>526</v>
      </c>
      <c r="D19"/>
      <c r="E19" s="125" t="s">
        <v>99</v>
      </c>
      <c r="F19" s="109">
        <v>27</v>
      </c>
      <c r="G19" s="102">
        <v>146253</v>
      </c>
      <c r="H19" s="123">
        <v>30058</v>
      </c>
      <c r="J19" s="112" t="s">
        <v>175</v>
      </c>
      <c r="K19" s="109">
        <v>26</v>
      </c>
      <c r="L19" s="102">
        <v>262337</v>
      </c>
      <c r="M19" s="123">
        <v>36883</v>
      </c>
      <c r="O19"/>
      <c r="P19"/>
      <c r="Q19"/>
      <c r="R19"/>
    </row>
    <row r="20" spans="1:18" s="8" customFormat="1">
      <c r="A20" s="153" t="s">
        <v>289</v>
      </c>
      <c r="B20" s="150">
        <v>3653</v>
      </c>
      <c r="C20" s="147">
        <v>741</v>
      </c>
      <c r="D20"/>
      <c r="E20" s="111" t="s">
        <v>12</v>
      </c>
      <c r="F20" s="135">
        <v>3</v>
      </c>
      <c r="G20" s="133">
        <v>24153</v>
      </c>
      <c r="H20" s="134">
        <v>6436</v>
      </c>
      <c r="J20" s="112" t="s">
        <v>225</v>
      </c>
      <c r="K20" s="109">
        <v>22</v>
      </c>
      <c r="L20" s="102">
        <v>164641</v>
      </c>
      <c r="M20" s="123">
        <v>26598</v>
      </c>
      <c r="O20"/>
      <c r="P20"/>
      <c r="Q20"/>
      <c r="R20"/>
    </row>
    <row r="21" spans="1:18" s="8" customFormat="1">
      <c r="A21" s="153" t="s">
        <v>277</v>
      </c>
      <c r="B21" s="150">
        <v>984</v>
      </c>
      <c r="C21" s="147">
        <v>193</v>
      </c>
      <c r="D21"/>
      <c r="E21" s="112" t="s">
        <v>107</v>
      </c>
      <c r="F21" s="135">
        <v>6</v>
      </c>
      <c r="G21" s="133">
        <v>40050</v>
      </c>
      <c r="H21" s="134">
        <v>9547</v>
      </c>
      <c r="J21" s="112" t="s">
        <v>270</v>
      </c>
      <c r="K21" s="109">
        <v>12</v>
      </c>
      <c r="L21" s="102">
        <v>69741</v>
      </c>
      <c r="M21" s="123">
        <v>14675</v>
      </c>
      <c r="O21"/>
      <c r="P21"/>
      <c r="Q21"/>
      <c r="R21"/>
    </row>
    <row r="22" spans="1:18" s="8" customFormat="1">
      <c r="A22" s="153" t="s">
        <v>326</v>
      </c>
      <c r="B22" s="150">
        <v>290</v>
      </c>
      <c r="C22" s="147">
        <v>58</v>
      </c>
      <c r="D22"/>
      <c r="E22" s="112" t="s">
        <v>118</v>
      </c>
      <c r="F22" s="135">
        <v>1</v>
      </c>
      <c r="G22" s="133">
        <v>2352</v>
      </c>
      <c r="H22" s="134">
        <v>420</v>
      </c>
      <c r="J22" s="112" t="s">
        <v>302</v>
      </c>
      <c r="K22" s="109">
        <v>5</v>
      </c>
      <c r="L22" s="102">
        <v>38379</v>
      </c>
      <c r="M22" s="123">
        <v>6147</v>
      </c>
      <c r="O22"/>
      <c r="P22"/>
      <c r="Q22"/>
      <c r="R22"/>
    </row>
    <row r="23" spans="1:18" s="8" customFormat="1">
      <c r="A23" s="153" t="s">
        <v>241</v>
      </c>
      <c r="B23" s="150">
        <v>3797</v>
      </c>
      <c r="C23" s="147">
        <v>748</v>
      </c>
      <c r="D23"/>
      <c r="E23" s="112" t="s">
        <v>13</v>
      </c>
      <c r="F23" s="135">
        <v>2</v>
      </c>
      <c r="G23" s="133">
        <v>66036</v>
      </c>
      <c r="H23" s="134">
        <v>11157</v>
      </c>
      <c r="J23" s="112" t="s">
        <v>321</v>
      </c>
      <c r="K23" s="109">
        <v>15</v>
      </c>
      <c r="L23" s="102">
        <v>21907</v>
      </c>
      <c r="M23" s="123">
        <v>12478</v>
      </c>
      <c r="O23"/>
      <c r="P23"/>
      <c r="Q23"/>
      <c r="R23"/>
    </row>
    <row r="24" spans="1:18" s="8" customFormat="1">
      <c r="A24" s="153" t="s">
        <v>207</v>
      </c>
      <c r="B24" s="150">
        <v>106812</v>
      </c>
      <c r="C24" s="147">
        <v>16093</v>
      </c>
      <c r="D24"/>
      <c r="E24" s="112" t="s">
        <v>128</v>
      </c>
      <c r="F24" s="135">
        <v>5</v>
      </c>
      <c r="G24" s="133">
        <v>7474</v>
      </c>
      <c r="H24" s="134">
        <v>1440</v>
      </c>
      <c r="J24" s="112" t="s">
        <v>94</v>
      </c>
      <c r="K24" s="109">
        <v>1</v>
      </c>
      <c r="L24" s="102">
        <v>11410</v>
      </c>
      <c r="M24" s="123">
        <v>1643</v>
      </c>
      <c r="O24"/>
      <c r="P24"/>
      <c r="Q24"/>
      <c r="R24"/>
    </row>
    <row r="25" spans="1:18" s="8" customFormat="1">
      <c r="A25" s="153" t="s">
        <v>109</v>
      </c>
      <c r="B25" s="150">
        <v>4410</v>
      </c>
      <c r="C25" s="147">
        <v>1547</v>
      </c>
      <c r="D25"/>
      <c r="E25" s="112" t="s">
        <v>138</v>
      </c>
      <c r="F25" s="135">
        <v>9</v>
      </c>
      <c r="G25" s="133">
        <v>3188</v>
      </c>
      <c r="H25" s="134">
        <v>558</v>
      </c>
      <c r="J25" s="112" t="s">
        <v>164</v>
      </c>
      <c r="K25" s="109">
        <v>3</v>
      </c>
      <c r="L25" s="102">
        <v>25316</v>
      </c>
      <c r="M25" s="123">
        <v>3988</v>
      </c>
      <c r="O25"/>
      <c r="P25"/>
      <c r="Q25"/>
      <c r="R25"/>
    </row>
    <row r="26" spans="1:18" s="8" customFormat="1">
      <c r="A26" s="153" t="s">
        <v>111</v>
      </c>
      <c r="B26" s="150">
        <v>4765</v>
      </c>
      <c r="C26" s="147">
        <v>1129</v>
      </c>
      <c r="D26"/>
      <c r="E26" s="113" t="s">
        <v>24</v>
      </c>
      <c r="F26" s="135">
        <v>1</v>
      </c>
      <c r="G26" s="133">
        <v>3000</v>
      </c>
      <c r="H26" s="134">
        <v>500</v>
      </c>
      <c r="J26" s="113" t="s">
        <v>26</v>
      </c>
      <c r="K26" s="109">
        <v>1</v>
      </c>
      <c r="L26" s="102"/>
      <c r="M26" s="123"/>
      <c r="O26"/>
      <c r="P26"/>
      <c r="Q26"/>
      <c r="R26"/>
    </row>
    <row r="27" spans="1:18" s="8" customFormat="1">
      <c r="A27" s="153" t="s">
        <v>143</v>
      </c>
      <c r="B27" s="150">
        <v>473</v>
      </c>
      <c r="C27" s="147">
        <v>86</v>
      </c>
      <c r="D27"/>
      <c r="E27" s="136" t="s">
        <v>153</v>
      </c>
      <c r="F27" s="130">
        <v>3</v>
      </c>
      <c r="G27" s="131">
        <v>23643</v>
      </c>
      <c r="H27" s="132">
        <v>4576</v>
      </c>
      <c r="J27" s="114" t="s">
        <v>8</v>
      </c>
      <c r="K27" s="119">
        <v>124</v>
      </c>
      <c r="L27" s="120">
        <v>888145</v>
      </c>
      <c r="M27" s="128">
        <v>163871</v>
      </c>
      <c r="P27"/>
      <c r="Q27"/>
      <c r="R27"/>
    </row>
    <row r="28" spans="1:18" s="8" customFormat="1">
      <c r="A28" s="153" t="s">
        <v>247</v>
      </c>
      <c r="B28" s="150">
        <v>5379</v>
      </c>
      <c r="C28" s="147">
        <v>889</v>
      </c>
      <c r="D28"/>
      <c r="E28" s="140" t="s">
        <v>155</v>
      </c>
      <c r="F28" s="141">
        <v>2</v>
      </c>
      <c r="G28" s="142">
        <v>22074</v>
      </c>
      <c r="H28" s="143">
        <v>4285</v>
      </c>
      <c r="J28"/>
      <c r="K28"/>
      <c r="L28"/>
      <c r="M28"/>
      <c r="P28"/>
      <c r="Q28"/>
      <c r="R28"/>
    </row>
    <row r="29" spans="1:18" s="8" customFormat="1">
      <c r="A29" s="153" t="s">
        <v>202</v>
      </c>
      <c r="B29" s="150">
        <v>1299</v>
      </c>
      <c r="C29" s="147">
        <v>266</v>
      </c>
      <c r="D29"/>
      <c r="E29" s="129" t="s">
        <v>160</v>
      </c>
      <c r="F29" s="141">
        <v>1</v>
      </c>
      <c r="G29" s="142">
        <v>1569</v>
      </c>
      <c r="H29" s="143">
        <v>291</v>
      </c>
      <c r="P29"/>
      <c r="Q29"/>
      <c r="R29"/>
    </row>
    <row r="30" spans="1:18" s="8" customFormat="1">
      <c r="A30" s="153" t="s">
        <v>258</v>
      </c>
      <c r="B30" s="150">
        <v>10012</v>
      </c>
      <c r="C30" s="147">
        <v>1787</v>
      </c>
      <c r="D30"/>
      <c r="E30" s="125" t="s">
        <v>175</v>
      </c>
      <c r="F30" s="109">
        <v>26</v>
      </c>
      <c r="G30" s="102">
        <v>262337</v>
      </c>
      <c r="H30" s="123">
        <v>36883</v>
      </c>
      <c r="P30"/>
      <c r="Q30"/>
      <c r="R30"/>
    </row>
    <row r="31" spans="1:18" s="8" customFormat="1">
      <c r="A31" s="153" t="s">
        <v>259</v>
      </c>
      <c r="B31" s="150">
        <v>9875</v>
      </c>
      <c r="C31" s="147">
        <v>1763</v>
      </c>
      <c r="D31"/>
      <c r="E31" s="140" t="s">
        <v>15</v>
      </c>
      <c r="F31" s="141">
        <v>5</v>
      </c>
      <c r="G31" s="142">
        <v>14819</v>
      </c>
      <c r="H31" s="143">
        <v>1742</v>
      </c>
      <c r="P31"/>
      <c r="Q31"/>
      <c r="R31"/>
    </row>
    <row r="32" spans="1:18" s="8" customFormat="1">
      <c r="A32" s="153" t="s">
        <v>74</v>
      </c>
      <c r="B32" s="150">
        <v>8223</v>
      </c>
      <c r="C32" s="147">
        <v>1857</v>
      </c>
      <c r="D32"/>
      <c r="E32" s="144" t="s">
        <v>17</v>
      </c>
      <c r="F32" s="141">
        <v>5</v>
      </c>
      <c r="G32" s="142">
        <v>20116</v>
      </c>
      <c r="H32" s="143">
        <v>3338</v>
      </c>
      <c r="J32" s="110" t="s">
        <v>367</v>
      </c>
      <c r="K32" s="126" t="s">
        <v>30</v>
      </c>
      <c r="L32" s="116" t="s">
        <v>364</v>
      </c>
      <c r="M32" s="127" t="s">
        <v>365</v>
      </c>
      <c r="O32"/>
      <c r="P32"/>
      <c r="Q32"/>
      <c r="R32"/>
    </row>
    <row r="33" spans="1:18" s="8" customFormat="1">
      <c r="A33" s="153" t="s">
        <v>249</v>
      </c>
      <c r="B33" s="150">
        <v>3465</v>
      </c>
      <c r="C33" s="147">
        <v>722</v>
      </c>
      <c r="D33"/>
      <c r="E33" s="144" t="s">
        <v>20</v>
      </c>
      <c r="F33" s="141">
        <v>2</v>
      </c>
      <c r="G33" s="142">
        <v>12543</v>
      </c>
      <c r="H33" s="143">
        <v>1813</v>
      </c>
      <c r="J33" s="111" t="s">
        <v>4</v>
      </c>
      <c r="K33" s="105">
        <v>12</v>
      </c>
      <c r="L33" s="106">
        <v>39075</v>
      </c>
      <c r="M33" s="124">
        <v>9175</v>
      </c>
      <c r="O33"/>
      <c r="P33"/>
      <c r="Q33"/>
      <c r="R33"/>
    </row>
    <row r="34" spans="1:18" s="8" customFormat="1">
      <c r="A34" s="153" t="s">
        <v>204</v>
      </c>
      <c r="B34" s="150">
        <v>673</v>
      </c>
      <c r="C34" s="147">
        <v>134</v>
      </c>
      <c r="D34"/>
      <c r="E34" s="129" t="s">
        <v>22</v>
      </c>
      <c r="F34" s="141">
        <v>13</v>
      </c>
      <c r="G34" s="142">
        <v>214859</v>
      </c>
      <c r="H34" s="143">
        <v>29990</v>
      </c>
      <c r="J34" s="144" t="s">
        <v>5</v>
      </c>
      <c r="K34" s="130">
        <v>18</v>
      </c>
      <c r="L34" s="131">
        <v>353178</v>
      </c>
      <c r="M34" s="132">
        <v>56358</v>
      </c>
      <c r="O34"/>
      <c r="P34"/>
      <c r="Q34"/>
      <c r="R34"/>
    </row>
    <row r="35" spans="1:18" s="8" customFormat="1">
      <c r="A35" s="153" t="s">
        <v>229</v>
      </c>
      <c r="B35" s="150">
        <v>592</v>
      </c>
      <c r="C35" s="147">
        <v>98</v>
      </c>
      <c r="D35"/>
      <c r="E35" s="101" t="s">
        <v>27</v>
      </c>
      <c r="F35" s="135">
        <v>1</v>
      </c>
      <c r="G35" s="133"/>
      <c r="H35" s="134"/>
      <c r="J35" s="112" t="s">
        <v>6</v>
      </c>
      <c r="K35" s="109">
        <v>88</v>
      </c>
      <c r="L35" s="102">
        <v>495892</v>
      </c>
      <c r="M35" s="123">
        <v>98338</v>
      </c>
      <c r="O35"/>
      <c r="P35"/>
      <c r="Q35"/>
      <c r="R35"/>
    </row>
    <row r="36" spans="1:18" s="8" customFormat="1">
      <c r="A36" s="153" t="s">
        <v>144</v>
      </c>
      <c r="B36" s="150">
        <v>270</v>
      </c>
      <c r="C36" s="147">
        <v>49</v>
      </c>
      <c r="D36"/>
      <c r="E36" s="136" t="s">
        <v>225</v>
      </c>
      <c r="F36" s="130">
        <v>22</v>
      </c>
      <c r="G36" s="131">
        <v>164641</v>
      </c>
      <c r="H36" s="132">
        <v>26598</v>
      </c>
      <c r="J36" s="113" t="s">
        <v>7</v>
      </c>
      <c r="K36" s="109">
        <v>6</v>
      </c>
      <c r="L36" s="102"/>
      <c r="M36" s="123"/>
      <c r="O36"/>
      <c r="P36"/>
      <c r="Q36"/>
      <c r="R36"/>
    </row>
    <row r="37" spans="1:18" s="8" customFormat="1">
      <c r="A37" s="153" t="s">
        <v>316</v>
      </c>
      <c r="B37" s="150">
        <v>2996</v>
      </c>
      <c r="C37" s="147">
        <v>736</v>
      </c>
      <c r="D37"/>
      <c r="E37" s="111" t="s">
        <v>227</v>
      </c>
      <c r="F37" s="135">
        <v>1</v>
      </c>
      <c r="G37" s="133">
        <v>592</v>
      </c>
      <c r="H37" s="134">
        <v>98</v>
      </c>
      <c r="J37" s="114" t="s">
        <v>8</v>
      </c>
      <c r="K37" s="119">
        <v>124</v>
      </c>
      <c r="L37" s="120">
        <v>888145</v>
      </c>
      <c r="M37" s="128">
        <v>163871</v>
      </c>
      <c r="O37"/>
      <c r="P37"/>
      <c r="Q37"/>
      <c r="R37"/>
    </row>
    <row r="38" spans="1:18" s="8" customFormat="1">
      <c r="A38" s="153" t="s">
        <v>80</v>
      </c>
      <c r="B38" s="150">
        <v>8520</v>
      </c>
      <c r="C38" s="147">
        <v>2209</v>
      </c>
      <c r="D38"/>
      <c r="E38" s="112" t="s">
        <v>14</v>
      </c>
      <c r="F38" s="135">
        <v>2</v>
      </c>
      <c r="G38" s="133">
        <v>35344</v>
      </c>
      <c r="H38" s="134">
        <v>5875</v>
      </c>
      <c r="J38"/>
      <c r="K38"/>
      <c r="L38"/>
      <c r="M38"/>
      <c r="O38"/>
      <c r="P38"/>
      <c r="Q38"/>
      <c r="R38"/>
    </row>
    <row r="39" spans="1:18" s="8" customFormat="1">
      <c r="A39" s="153" t="s">
        <v>82</v>
      </c>
      <c r="B39" s="150">
        <v>28106</v>
      </c>
      <c r="C39" s="147">
        <v>10023</v>
      </c>
      <c r="D39"/>
      <c r="E39" s="112" t="s">
        <v>18</v>
      </c>
      <c r="F39" s="135">
        <v>1</v>
      </c>
      <c r="G39" s="133">
        <v>12381</v>
      </c>
      <c r="H39" s="134">
        <v>2063</v>
      </c>
      <c r="J39" s="146" t="s">
        <v>368</v>
      </c>
      <c r="K39" s="126" t="s">
        <v>30</v>
      </c>
      <c r="L39" s="116" t="s">
        <v>364</v>
      </c>
      <c r="M39" s="127" t="s">
        <v>365</v>
      </c>
      <c r="O39"/>
      <c r="P39"/>
      <c r="Q39"/>
      <c r="R39"/>
    </row>
    <row r="40" spans="1:18" s="8" customFormat="1">
      <c r="A40" s="153" t="s">
        <v>196</v>
      </c>
      <c r="B40" s="150">
        <v>528</v>
      </c>
      <c r="C40" s="147">
        <v>88</v>
      </c>
      <c r="D40"/>
      <c r="E40" s="112" t="s">
        <v>238</v>
      </c>
      <c r="F40" s="135">
        <v>3</v>
      </c>
      <c r="G40" s="133">
        <v>5774</v>
      </c>
      <c r="H40" s="134">
        <v>1095</v>
      </c>
      <c r="J40" s="111" t="s">
        <v>9</v>
      </c>
      <c r="K40" s="105">
        <v>13</v>
      </c>
      <c r="L40" s="106">
        <v>135715</v>
      </c>
      <c r="M40" s="124">
        <v>32891</v>
      </c>
      <c r="O40"/>
      <c r="P40"/>
      <c r="Q40"/>
      <c r="R40"/>
    </row>
    <row r="41" spans="1:18" s="8" customFormat="1">
      <c r="A41" s="153" t="s">
        <v>209</v>
      </c>
      <c r="B41" s="150">
        <v>839</v>
      </c>
      <c r="C41" s="147">
        <v>140</v>
      </c>
      <c r="D41"/>
      <c r="E41" s="112" t="s">
        <v>19</v>
      </c>
      <c r="F41" s="135">
        <v>7</v>
      </c>
      <c r="G41" s="133">
        <v>63078</v>
      </c>
      <c r="H41" s="134">
        <v>9227</v>
      </c>
      <c r="J41" s="144" t="s">
        <v>71</v>
      </c>
      <c r="K41" s="130">
        <v>71</v>
      </c>
      <c r="L41" s="131">
        <v>257370</v>
      </c>
      <c r="M41" s="132">
        <v>56641</v>
      </c>
      <c r="O41"/>
      <c r="P41"/>
      <c r="Q41"/>
      <c r="R41"/>
    </row>
    <row r="42" spans="1:18" s="8" customFormat="1">
      <c r="A42" s="153" t="s">
        <v>261</v>
      </c>
      <c r="B42" s="150">
        <v>4387</v>
      </c>
      <c r="C42" s="147">
        <v>798</v>
      </c>
      <c r="D42"/>
      <c r="E42" s="112" t="s">
        <v>256</v>
      </c>
      <c r="F42" s="135">
        <v>4</v>
      </c>
      <c r="G42" s="133">
        <v>26522</v>
      </c>
      <c r="H42" s="134">
        <v>4716</v>
      </c>
      <c r="J42" s="112" t="s">
        <v>10</v>
      </c>
      <c r="K42" s="109">
        <v>6</v>
      </c>
      <c r="L42" s="102">
        <v>102849</v>
      </c>
      <c r="M42" s="123">
        <v>17780</v>
      </c>
      <c r="O42"/>
      <c r="P42"/>
      <c r="Q42"/>
      <c r="R42"/>
    </row>
    <row r="43" spans="1:18" s="8" customFormat="1">
      <c r="A43" s="153" t="s">
        <v>137</v>
      </c>
      <c r="B43" s="150">
        <v>1500</v>
      </c>
      <c r="C43" s="147">
        <v>283</v>
      </c>
      <c r="D43"/>
      <c r="E43" s="113" t="s">
        <v>264</v>
      </c>
      <c r="F43" s="135">
        <v>1</v>
      </c>
      <c r="G43" s="133">
        <v>1984</v>
      </c>
      <c r="H43" s="134">
        <v>363</v>
      </c>
      <c r="J43" s="129" t="s">
        <v>11</v>
      </c>
      <c r="K43" s="130">
        <v>34</v>
      </c>
      <c r="L43" s="131">
        <v>392211</v>
      </c>
      <c r="M43" s="132">
        <v>56559</v>
      </c>
      <c r="O43"/>
      <c r="P43"/>
      <c r="Q43"/>
      <c r="R43"/>
    </row>
    <row r="44" spans="1:18" s="8" customFormat="1">
      <c r="A44" s="153" t="s">
        <v>113</v>
      </c>
      <c r="B44" s="150">
        <v>12968</v>
      </c>
      <c r="C44" s="147">
        <v>2161</v>
      </c>
      <c r="D44"/>
      <c r="E44" s="101" t="s">
        <v>21</v>
      </c>
      <c r="F44" s="135">
        <v>2</v>
      </c>
      <c r="G44" s="133"/>
      <c r="H44" s="134"/>
      <c r="J44" s="114" t="s">
        <v>8</v>
      </c>
      <c r="K44" s="119">
        <v>124</v>
      </c>
      <c r="L44" s="120">
        <v>888145</v>
      </c>
      <c r="M44" s="128">
        <v>163871</v>
      </c>
      <c r="O44"/>
      <c r="P44"/>
      <c r="Q44"/>
      <c r="R44"/>
    </row>
    <row r="45" spans="1:18" s="8" customFormat="1">
      <c r="A45" s="153" t="s">
        <v>243</v>
      </c>
      <c r="B45" s="150">
        <v>1196</v>
      </c>
      <c r="C45" s="147">
        <v>217</v>
      </c>
      <c r="D45"/>
      <c r="E45" s="125" t="s">
        <v>23</v>
      </c>
      <c r="F45" s="135">
        <v>1</v>
      </c>
      <c r="G45" s="133">
        <v>18966</v>
      </c>
      <c r="H45" s="134">
        <v>3161</v>
      </c>
      <c r="M45" s="12"/>
      <c r="O45"/>
      <c r="P45"/>
      <c r="Q45"/>
      <c r="R45"/>
    </row>
    <row r="46" spans="1:18" s="8" customFormat="1">
      <c r="A46" s="153" t="s">
        <v>212</v>
      </c>
      <c r="B46" s="150">
        <v>2556</v>
      </c>
      <c r="C46" s="147">
        <v>426</v>
      </c>
      <c r="D46"/>
      <c r="E46" s="125" t="s">
        <v>270</v>
      </c>
      <c r="F46" s="109">
        <v>12</v>
      </c>
      <c r="G46" s="102">
        <v>69741</v>
      </c>
      <c r="H46" s="123">
        <v>14675</v>
      </c>
      <c r="J46" s="110" t="s">
        <v>369</v>
      </c>
      <c r="K46" s="126" t="s">
        <v>30</v>
      </c>
      <c r="L46" s="116" t="s">
        <v>364</v>
      </c>
      <c r="M46" s="127" t="s">
        <v>365</v>
      </c>
      <c r="O46"/>
      <c r="P46"/>
      <c r="Q46"/>
      <c r="R46"/>
    </row>
    <row r="47" spans="1:18" s="8" customFormat="1">
      <c r="A47" s="153" t="s">
        <v>213</v>
      </c>
      <c r="B47" s="150">
        <v>28090</v>
      </c>
      <c r="C47" s="147">
        <v>4681</v>
      </c>
      <c r="D47"/>
      <c r="E47" s="111" t="s">
        <v>272</v>
      </c>
      <c r="F47" s="135">
        <v>3</v>
      </c>
      <c r="G47" s="133">
        <v>2089</v>
      </c>
      <c r="H47" s="134">
        <v>655</v>
      </c>
      <c r="J47" s="111" t="s">
        <v>70</v>
      </c>
      <c r="K47" s="105">
        <v>77</v>
      </c>
      <c r="L47" s="106">
        <v>323287</v>
      </c>
      <c r="M47" s="124">
        <v>69870</v>
      </c>
      <c r="O47"/>
      <c r="P47"/>
      <c r="Q47"/>
      <c r="R47"/>
    </row>
    <row r="48" spans="1:18" s="8" customFormat="1">
      <c r="A48" s="153" t="s">
        <v>145</v>
      </c>
      <c r="B48" s="150">
        <v>219</v>
      </c>
      <c r="C48" s="147">
        <v>43</v>
      </c>
      <c r="D48"/>
      <c r="E48" s="112" t="s">
        <v>280</v>
      </c>
      <c r="F48" s="135">
        <v>1</v>
      </c>
      <c r="G48" s="133">
        <v>192</v>
      </c>
      <c r="H48" s="134">
        <v>37</v>
      </c>
      <c r="J48" s="129" t="s">
        <v>1</v>
      </c>
      <c r="K48" s="130">
        <v>47</v>
      </c>
      <c r="L48" s="131">
        <v>564858</v>
      </c>
      <c r="M48" s="132">
        <v>94001</v>
      </c>
      <c r="O48"/>
      <c r="P48"/>
      <c r="Q48"/>
      <c r="R48"/>
    </row>
    <row r="49" spans="1:18" s="8" customFormat="1">
      <c r="A49" s="153" t="s">
        <v>86</v>
      </c>
      <c r="B49" s="150">
        <v>12000</v>
      </c>
      <c r="C49" s="147">
        <v>2000</v>
      </c>
      <c r="D49"/>
      <c r="E49" s="113" t="s">
        <v>284</v>
      </c>
      <c r="F49" s="135">
        <v>8</v>
      </c>
      <c r="G49" s="133">
        <v>67460</v>
      </c>
      <c r="H49" s="134">
        <v>13983</v>
      </c>
      <c r="J49" s="114" t="s">
        <v>8</v>
      </c>
      <c r="K49" s="119">
        <v>124</v>
      </c>
      <c r="L49" s="120">
        <v>888145</v>
      </c>
      <c r="M49" s="128">
        <v>163871</v>
      </c>
      <c r="O49"/>
      <c r="P49"/>
      <c r="Q49"/>
      <c r="R49"/>
    </row>
    <row r="50" spans="1:18" s="8" customFormat="1">
      <c r="A50" s="153" t="s">
        <v>292</v>
      </c>
      <c r="B50" s="150">
        <v>9087</v>
      </c>
      <c r="C50" s="147">
        <v>1829</v>
      </c>
      <c r="D50"/>
      <c r="E50" s="136" t="s">
        <v>302</v>
      </c>
      <c r="F50" s="130">
        <v>5</v>
      </c>
      <c r="G50" s="131">
        <v>38379</v>
      </c>
      <c r="H50" s="132">
        <v>6147</v>
      </c>
      <c r="J50"/>
      <c r="K50"/>
      <c r="L50"/>
      <c r="M50"/>
      <c r="O50"/>
      <c r="P50"/>
      <c r="Q50"/>
      <c r="R50"/>
    </row>
    <row r="51" spans="1:18" s="8" customFormat="1">
      <c r="A51" s="154" t="s">
        <v>294</v>
      </c>
      <c r="B51" s="150">
        <v>5506</v>
      </c>
      <c r="C51" s="147">
        <v>1110</v>
      </c>
      <c r="D51"/>
      <c r="E51" s="125" t="s">
        <v>25</v>
      </c>
      <c r="F51" s="135">
        <v>2</v>
      </c>
      <c r="G51" s="133">
        <v>9996</v>
      </c>
      <c r="H51" s="134">
        <v>2462</v>
      </c>
      <c r="J51" s="110" t="s">
        <v>370</v>
      </c>
      <c r="K51" s="126" t="s">
        <v>30</v>
      </c>
      <c r="L51" s="116" t="s">
        <v>364</v>
      </c>
      <c r="M51" s="127" t="s">
        <v>365</v>
      </c>
      <c r="O51"/>
      <c r="P51"/>
      <c r="Q51"/>
      <c r="R51"/>
    </row>
    <row r="52" spans="1:18" s="8" customFormat="1">
      <c r="A52" s="152" t="s">
        <v>179</v>
      </c>
      <c r="B52" s="150">
        <v>921</v>
      </c>
      <c r="C52" s="147">
        <v>134</v>
      </c>
      <c r="D52"/>
      <c r="E52" s="101" t="s">
        <v>304</v>
      </c>
      <c r="F52" s="135">
        <v>2</v>
      </c>
      <c r="G52" s="133">
        <v>23816</v>
      </c>
      <c r="H52" s="134">
        <v>2824</v>
      </c>
      <c r="J52" s="111" t="s">
        <v>81</v>
      </c>
      <c r="K52" s="105">
        <v>4</v>
      </c>
      <c r="L52" s="106">
        <v>62165</v>
      </c>
      <c r="M52" s="124">
        <v>12282</v>
      </c>
      <c r="O52"/>
      <c r="P52"/>
      <c r="Q52"/>
      <c r="R52"/>
    </row>
    <row r="53" spans="1:18" s="8" customFormat="1">
      <c r="A53" s="153" t="s">
        <v>251</v>
      </c>
      <c r="B53" s="150">
        <v>41633</v>
      </c>
      <c r="C53" s="147">
        <v>5063</v>
      </c>
      <c r="D53"/>
      <c r="E53" s="101" t="s">
        <v>309</v>
      </c>
      <c r="F53" s="135">
        <v>1</v>
      </c>
      <c r="G53" s="133">
        <v>4567</v>
      </c>
      <c r="H53" s="134">
        <v>861</v>
      </c>
      <c r="J53" s="112" t="s">
        <v>181</v>
      </c>
      <c r="K53" s="109">
        <v>22</v>
      </c>
      <c r="L53" s="102">
        <v>207725</v>
      </c>
      <c r="M53" s="123">
        <v>28269</v>
      </c>
      <c r="O53"/>
      <c r="P53"/>
      <c r="Q53"/>
      <c r="R53"/>
    </row>
    <row r="54" spans="1:18" s="8" customFormat="1">
      <c r="A54" s="153" t="s">
        <v>115</v>
      </c>
      <c r="B54" s="150">
        <v>1680</v>
      </c>
      <c r="C54" s="147">
        <v>336</v>
      </c>
      <c r="D54"/>
      <c r="E54" s="125" t="s">
        <v>321</v>
      </c>
      <c r="F54" s="109">
        <v>15</v>
      </c>
      <c r="G54" s="102">
        <v>21907</v>
      </c>
      <c r="H54" s="123">
        <v>12478</v>
      </c>
      <c r="J54" s="112" t="s">
        <v>197</v>
      </c>
      <c r="K54" s="109">
        <v>4</v>
      </c>
      <c r="L54" s="102">
        <v>117336</v>
      </c>
      <c r="M54" s="123">
        <v>18643</v>
      </c>
      <c r="O54"/>
    </row>
    <row r="55" spans="1:18" s="8" customFormat="1">
      <c r="A55" s="153" t="s">
        <v>116</v>
      </c>
      <c r="B55" s="150">
        <v>3686</v>
      </c>
      <c r="C55" s="147">
        <v>914</v>
      </c>
      <c r="D55"/>
      <c r="E55" s="140" t="s">
        <v>323</v>
      </c>
      <c r="F55" s="141">
        <v>5</v>
      </c>
      <c r="G55" s="142">
        <v>890</v>
      </c>
      <c r="H55" s="143">
        <v>168</v>
      </c>
      <c r="J55" s="112" t="s">
        <v>71</v>
      </c>
      <c r="K55" s="109">
        <v>69</v>
      </c>
      <c r="L55" s="102">
        <v>259334</v>
      </c>
      <c r="M55" s="123">
        <v>55304</v>
      </c>
      <c r="O55"/>
    </row>
    <row r="56" spans="1:18" s="8" customFormat="1">
      <c r="A56" s="153" t="s">
        <v>88</v>
      </c>
      <c r="B56" s="150">
        <v>41215</v>
      </c>
      <c r="C56" s="147">
        <v>5598</v>
      </c>
      <c r="D56"/>
      <c r="E56" s="144" t="s">
        <v>331</v>
      </c>
      <c r="F56" s="141">
        <v>2</v>
      </c>
      <c r="G56" s="142">
        <v>3510</v>
      </c>
      <c r="H56" s="143">
        <v>1489</v>
      </c>
      <c r="J56" s="112" t="s">
        <v>76</v>
      </c>
      <c r="K56" s="109">
        <v>11</v>
      </c>
      <c r="L56" s="102">
        <v>108802</v>
      </c>
      <c r="M56" s="123">
        <v>28655</v>
      </c>
      <c r="O56"/>
    </row>
    <row r="57" spans="1:18" s="8" customFormat="1">
      <c r="A57" s="153" t="s">
        <v>279</v>
      </c>
      <c r="B57" s="150">
        <v>103</v>
      </c>
      <c r="C57" s="147">
        <v>49</v>
      </c>
      <c r="D57"/>
      <c r="E57" s="129" t="s">
        <v>336</v>
      </c>
      <c r="F57" s="141">
        <v>8</v>
      </c>
      <c r="G57" s="142">
        <v>17507</v>
      </c>
      <c r="H57" s="143">
        <v>10821</v>
      </c>
      <c r="J57" s="112" t="s">
        <v>90</v>
      </c>
      <c r="K57" s="109">
        <v>12</v>
      </c>
      <c r="L57" s="102">
        <v>132783</v>
      </c>
      <c r="M57" s="123">
        <v>20718</v>
      </c>
      <c r="O57"/>
    </row>
    <row r="58" spans="1:18" s="8" customFormat="1">
      <c r="A58" s="153" t="s">
        <v>92</v>
      </c>
      <c r="B58" s="150">
        <v>20969</v>
      </c>
      <c r="C58" s="147">
        <v>4041</v>
      </c>
      <c r="D58"/>
      <c r="E58" s="136" t="s">
        <v>94</v>
      </c>
      <c r="F58" s="130">
        <v>1</v>
      </c>
      <c r="G58" s="131">
        <v>11410</v>
      </c>
      <c r="H58" s="132">
        <v>1643</v>
      </c>
      <c r="J58" s="113" t="s">
        <v>353</v>
      </c>
      <c r="K58" s="109">
        <v>2</v>
      </c>
      <c r="L58" s="102"/>
      <c r="M58" s="123"/>
      <c r="O58"/>
    </row>
    <row r="59" spans="1:18" s="8" customFormat="1">
      <c r="A59" s="153" t="s">
        <v>327</v>
      </c>
      <c r="B59" s="150">
        <v>135</v>
      </c>
      <c r="C59" s="147">
        <v>27</v>
      </c>
      <c r="D59"/>
      <c r="E59" s="145" t="s">
        <v>96</v>
      </c>
      <c r="F59" s="141">
        <v>1</v>
      </c>
      <c r="G59" s="142">
        <v>11410</v>
      </c>
      <c r="H59" s="143">
        <v>1643</v>
      </c>
      <c r="J59" s="114" t="s">
        <v>8</v>
      </c>
      <c r="K59" s="119">
        <v>124</v>
      </c>
      <c r="L59" s="120">
        <v>888145</v>
      </c>
      <c r="M59" s="128">
        <v>163871</v>
      </c>
    </row>
    <row r="60" spans="1:18" s="8" customFormat="1" ht="15.75">
      <c r="A60" s="153" t="s">
        <v>296</v>
      </c>
      <c r="B60" s="150">
        <v>15153</v>
      </c>
      <c r="C60" s="147">
        <v>3037</v>
      </c>
      <c r="D60"/>
      <c r="E60" s="125" t="s">
        <v>164</v>
      </c>
      <c r="F60" s="109">
        <v>3</v>
      </c>
      <c r="G60" s="102">
        <v>25316</v>
      </c>
      <c r="H60" s="123">
        <v>3988</v>
      </c>
      <c r="J60" s="13"/>
      <c r="K60" s="13"/>
      <c r="L60" s="13"/>
    </row>
    <row r="61" spans="1:18" s="8" customFormat="1">
      <c r="A61" s="153" t="s">
        <v>158</v>
      </c>
      <c r="B61" s="150">
        <v>11388</v>
      </c>
      <c r="C61" s="147">
        <v>2190</v>
      </c>
      <c r="D61"/>
      <c r="E61" s="101" t="s">
        <v>166</v>
      </c>
      <c r="F61" s="135">
        <v>3</v>
      </c>
      <c r="G61" s="133">
        <v>25316</v>
      </c>
      <c r="H61" s="134">
        <v>3988</v>
      </c>
      <c r="J61" s="110" t="s">
        <v>366</v>
      </c>
      <c r="K61" s="115" t="s">
        <v>364</v>
      </c>
      <c r="L61" s="116" t="s">
        <v>365</v>
      </c>
      <c r="M61" s="117" t="s">
        <v>371</v>
      </c>
      <c r="N61" s="118" t="s">
        <v>372</v>
      </c>
    </row>
    <row r="62" spans="1:18" s="8" customFormat="1">
      <c r="A62" s="153" t="s">
        <v>159</v>
      </c>
      <c r="B62" s="150">
        <v>10686</v>
      </c>
      <c r="C62" s="147">
        <v>2095</v>
      </c>
      <c r="D62"/>
      <c r="E62" s="125" t="s">
        <v>26</v>
      </c>
      <c r="F62" s="109">
        <v>1</v>
      </c>
      <c r="G62" s="102"/>
      <c r="H62" s="123"/>
      <c r="J62" s="111" t="s">
        <v>26</v>
      </c>
      <c r="K62" s="105"/>
      <c r="L62" s="106"/>
      <c r="M62" s="107">
        <v>0</v>
      </c>
      <c r="N62" s="108">
        <v>0</v>
      </c>
    </row>
    <row r="63" spans="1:18" s="8" customFormat="1">
      <c r="A63" s="153" t="s">
        <v>319</v>
      </c>
      <c r="B63" s="150">
        <v>7000</v>
      </c>
      <c r="C63" s="147">
        <v>1726</v>
      </c>
      <c r="D63"/>
      <c r="E63" s="101" t="s">
        <v>26</v>
      </c>
      <c r="F63" s="135">
        <v>1</v>
      </c>
      <c r="G63" s="133"/>
      <c r="H63" s="134"/>
      <c r="J63" s="112" t="s">
        <v>94</v>
      </c>
      <c r="K63" s="109">
        <v>11410</v>
      </c>
      <c r="L63" s="102">
        <v>1643</v>
      </c>
      <c r="M63" s="103">
        <v>1.2847001334241593E-2</v>
      </c>
      <c r="N63" s="104">
        <v>1.0026179128704895E-2</v>
      </c>
    </row>
    <row r="64" spans="1:18" s="8" customFormat="1">
      <c r="A64" s="153" t="s">
        <v>328</v>
      </c>
      <c r="B64" s="150">
        <v>190</v>
      </c>
      <c r="C64" s="147">
        <v>28</v>
      </c>
      <c r="D64"/>
      <c r="E64" s="114" t="s">
        <v>8</v>
      </c>
      <c r="F64" s="119">
        <v>124</v>
      </c>
      <c r="G64" s="120">
        <v>888145</v>
      </c>
      <c r="H64" s="128">
        <v>163871</v>
      </c>
      <c r="J64" s="112" t="s">
        <v>321</v>
      </c>
      <c r="K64" s="109">
        <v>21907</v>
      </c>
      <c r="L64" s="102">
        <v>12478</v>
      </c>
      <c r="M64" s="103">
        <v>2.4666017373289273E-2</v>
      </c>
      <c r="N64" s="104">
        <v>7.6145260601326648E-2</v>
      </c>
    </row>
    <row r="65" spans="1:18" s="8" customFormat="1">
      <c r="A65" s="153" t="s">
        <v>329</v>
      </c>
      <c r="B65" s="150">
        <v>105</v>
      </c>
      <c r="C65" s="147">
        <v>21</v>
      </c>
      <c r="D65"/>
      <c r="E65"/>
      <c r="F65"/>
      <c r="G65"/>
      <c r="H65"/>
      <c r="J65" s="112" t="s">
        <v>153</v>
      </c>
      <c r="K65" s="109">
        <v>23643</v>
      </c>
      <c r="L65" s="102">
        <v>4576</v>
      </c>
      <c r="M65" s="103">
        <v>2.6620653159112533E-2</v>
      </c>
      <c r="N65" s="104">
        <v>2.7924403951888985E-2</v>
      </c>
    </row>
    <row r="66" spans="1:18" s="8" customFormat="1">
      <c r="A66" s="153" t="s">
        <v>343</v>
      </c>
      <c r="B66" s="150">
        <v>164</v>
      </c>
      <c r="C66" s="147">
        <v>768</v>
      </c>
      <c r="D66"/>
      <c r="E66"/>
      <c r="F66"/>
      <c r="G66"/>
      <c r="H66"/>
      <c r="J66" s="112" t="s">
        <v>164</v>
      </c>
      <c r="K66" s="109">
        <v>25316</v>
      </c>
      <c r="L66" s="102">
        <v>3988</v>
      </c>
      <c r="M66" s="103">
        <v>2.8504354581740596E-2</v>
      </c>
      <c r="N66" s="104">
        <v>2.4336215681847306E-2</v>
      </c>
    </row>
    <row r="67" spans="1:18" s="8" customFormat="1">
      <c r="A67" s="153" t="s">
        <v>237</v>
      </c>
      <c r="B67" s="150">
        <v>12381</v>
      </c>
      <c r="C67" s="147">
        <v>2063</v>
      </c>
      <c r="D67"/>
      <c r="J67" s="112" t="s">
        <v>302</v>
      </c>
      <c r="K67" s="109">
        <v>38379</v>
      </c>
      <c r="L67" s="102">
        <v>6147</v>
      </c>
      <c r="M67" s="103">
        <v>4.3212538493151459E-2</v>
      </c>
      <c r="N67" s="104">
        <v>3.7511213088343882E-2</v>
      </c>
    </row>
    <row r="68" spans="1:18" s="8" customFormat="1">
      <c r="A68" s="153" t="s">
        <v>124</v>
      </c>
      <c r="B68" s="150">
        <v>28090</v>
      </c>
      <c r="C68" s="147">
        <v>4833</v>
      </c>
      <c r="D68"/>
      <c r="J68" s="112" t="s">
        <v>270</v>
      </c>
      <c r="K68" s="109">
        <v>69741</v>
      </c>
      <c r="L68" s="102">
        <v>14675</v>
      </c>
      <c r="M68" s="103">
        <v>7.8524340057085279E-2</v>
      </c>
      <c r="N68" s="104">
        <v>8.955214772595517E-2</v>
      </c>
    </row>
    <row r="69" spans="1:18" s="8" customFormat="1">
      <c r="A69" s="153" t="s">
        <v>263</v>
      </c>
      <c r="B69" s="150">
        <v>2248</v>
      </c>
      <c r="C69" s="147">
        <v>368</v>
      </c>
      <c r="D69"/>
      <c r="J69" s="112" t="s">
        <v>64</v>
      </c>
      <c r="K69" s="109">
        <v>124518</v>
      </c>
      <c r="L69" s="102">
        <v>26825</v>
      </c>
      <c r="M69" s="103">
        <v>0.14020007994190137</v>
      </c>
      <c r="N69" s="104">
        <v>0.16369583391814294</v>
      </c>
    </row>
    <row r="70" spans="1:18" s="8" customFormat="1">
      <c r="A70" s="153" t="s">
        <v>146</v>
      </c>
      <c r="B70" s="150">
        <v>776</v>
      </c>
      <c r="C70" s="147">
        <v>141</v>
      </c>
      <c r="D70"/>
      <c r="J70" s="112" t="s">
        <v>99</v>
      </c>
      <c r="K70" s="109">
        <v>146253</v>
      </c>
      <c r="L70" s="102">
        <v>30058</v>
      </c>
      <c r="M70" s="103">
        <v>0.16467243524424502</v>
      </c>
      <c r="N70" s="104">
        <v>0.18342476704236868</v>
      </c>
      <c r="Q70"/>
      <c r="R70"/>
    </row>
    <row r="71" spans="1:18" s="8" customFormat="1">
      <c r="A71" s="153" t="s">
        <v>344</v>
      </c>
      <c r="B71" s="150">
        <v>365</v>
      </c>
      <c r="C71" s="147">
        <v>1990</v>
      </c>
      <c r="D71"/>
      <c r="E71" s="44" t="s">
        <v>321</v>
      </c>
      <c r="F71" s="97">
        <f t="shared" ref="F71:F80" si="0">_xlfn.XLOOKUP($E71,$J$62:$J$71,$M$62:$M$71,"na",0)</f>
        <v>2.4666017373289273E-2</v>
      </c>
      <c r="G71" s="98">
        <f t="shared" ref="G71:G80" si="1">_xlfn.XLOOKUP($E71,$J$62:$J$71,$N$62:$N$71,"na",0)</f>
        <v>7.6145260601326648E-2</v>
      </c>
      <c r="H71"/>
      <c r="J71" s="112" t="s">
        <v>225</v>
      </c>
      <c r="K71" s="109">
        <v>164641</v>
      </c>
      <c r="L71" s="102">
        <v>26598</v>
      </c>
      <c r="M71" s="103">
        <v>0.18537626175905961</v>
      </c>
      <c r="N71" s="104">
        <v>0.16231059797035474</v>
      </c>
      <c r="Q71"/>
      <c r="R71"/>
    </row>
    <row r="72" spans="1:18" s="8" customFormat="1">
      <c r="A72" s="153" t="s">
        <v>182</v>
      </c>
      <c r="B72" s="150">
        <v>271</v>
      </c>
      <c r="C72" s="147">
        <v>48</v>
      </c>
      <c r="D72"/>
      <c r="E72" s="51" t="s">
        <v>94</v>
      </c>
      <c r="F72" s="99">
        <f t="shared" si="0"/>
        <v>1.2847001334241593E-2</v>
      </c>
      <c r="G72" s="100">
        <f t="shared" si="1"/>
        <v>1.0026179128704895E-2</v>
      </c>
      <c r="H72"/>
      <c r="J72" s="113" t="s">
        <v>175</v>
      </c>
      <c r="K72" s="109">
        <v>262337</v>
      </c>
      <c r="L72" s="102">
        <v>36883</v>
      </c>
      <c r="M72" s="103">
        <v>0.29537631805617326</v>
      </c>
      <c r="N72" s="104">
        <v>0.22507338089106677</v>
      </c>
      <c r="Q72"/>
      <c r="R72"/>
    </row>
    <row r="73" spans="1:18" s="8" customFormat="1">
      <c r="A73" s="153" t="s">
        <v>148</v>
      </c>
      <c r="B73" s="150">
        <v>132</v>
      </c>
      <c r="C73" s="147">
        <v>24</v>
      </c>
      <c r="D73"/>
      <c r="E73" s="51" t="s">
        <v>153</v>
      </c>
      <c r="F73" s="97">
        <f t="shared" si="0"/>
        <v>2.6620653159112533E-2</v>
      </c>
      <c r="G73" s="98">
        <f t="shared" si="1"/>
        <v>2.7924403951888985E-2</v>
      </c>
      <c r="H73"/>
      <c r="J73" s="114" t="s">
        <v>8</v>
      </c>
      <c r="K73" s="119">
        <v>888145</v>
      </c>
      <c r="L73" s="120">
        <v>163871</v>
      </c>
      <c r="M73" s="121">
        <v>1</v>
      </c>
      <c r="N73" s="122">
        <v>1</v>
      </c>
      <c r="Q73"/>
      <c r="R73"/>
    </row>
    <row r="74" spans="1:18" s="8" customFormat="1">
      <c r="A74" s="153" t="s">
        <v>298</v>
      </c>
      <c r="B74" s="150">
        <v>26723</v>
      </c>
      <c r="C74" s="147">
        <v>5353</v>
      </c>
      <c r="D74"/>
      <c r="E74" s="51" t="s">
        <v>164</v>
      </c>
      <c r="F74" s="99">
        <f t="shared" si="0"/>
        <v>2.8504354581740596E-2</v>
      </c>
      <c r="G74" s="100">
        <f t="shared" si="1"/>
        <v>2.4336215681847306E-2</v>
      </c>
      <c r="H74"/>
      <c r="J74"/>
      <c r="K74"/>
      <c r="L74"/>
      <c r="M74"/>
      <c r="N74"/>
      <c r="Q74"/>
      <c r="R74"/>
    </row>
    <row r="75" spans="1:18" s="8" customFormat="1">
      <c r="A75" s="153" t="s">
        <v>244</v>
      </c>
      <c r="B75" s="150">
        <v>781</v>
      </c>
      <c r="C75" s="147">
        <v>130</v>
      </c>
      <c r="D75"/>
      <c r="E75" s="51" t="s">
        <v>302</v>
      </c>
      <c r="F75" s="97">
        <f t="shared" si="0"/>
        <v>4.3212538493151459E-2</v>
      </c>
      <c r="G75" s="98">
        <f t="shared" si="1"/>
        <v>3.7511213088343882E-2</v>
      </c>
      <c r="Q75"/>
      <c r="R75"/>
    </row>
    <row r="76" spans="1:18" s="8" customFormat="1">
      <c r="A76" s="153" t="s">
        <v>267</v>
      </c>
      <c r="B76" s="150">
        <v>1984</v>
      </c>
      <c r="C76" s="147">
        <v>363</v>
      </c>
      <c r="D76"/>
      <c r="E76" s="51" t="s">
        <v>270</v>
      </c>
      <c r="F76" s="99">
        <f t="shared" si="0"/>
        <v>7.8524340057085279E-2</v>
      </c>
      <c r="G76" s="100">
        <f t="shared" si="1"/>
        <v>8.955214772595517E-2</v>
      </c>
      <c r="Q76"/>
      <c r="R76"/>
    </row>
    <row r="77" spans="1:18" s="8" customFormat="1">
      <c r="A77" s="153" t="s">
        <v>121</v>
      </c>
      <c r="B77" s="150">
        <v>2352</v>
      </c>
      <c r="C77" s="147">
        <v>420</v>
      </c>
      <c r="D77"/>
      <c r="E77" s="51" t="s">
        <v>64</v>
      </c>
      <c r="F77" s="97">
        <f t="shared" si="0"/>
        <v>0.14020007994190137</v>
      </c>
      <c r="G77" s="98">
        <f t="shared" si="1"/>
        <v>0.16369583391814294</v>
      </c>
      <c r="Q77"/>
      <c r="R77"/>
    </row>
    <row r="78" spans="1:18" s="8" customFormat="1">
      <c r="A78" s="153" t="s">
        <v>140</v>
      </c>
      <c r="B78" s="150">
        <v>237</v>
      </c>
      <c r="C78" s="147">
        <v>43</v>
      </c>
      <c r="D78"/>
      <c r="E78" s="51" t="s">
        <v>99</v>
      </c>
      <c r="F78" s="99">
        <f t="shared" si="0"/>
        <v>0.16467243524424502</v>
      </c>
      <c r="G78" s="100">
        <f t="shared" si="1"/>
        <v>0.18342476704236868</v>
      </c>
      <c r="H78" s="27"/>
      <c r="I78" s="27"/>
      <c r="Q78"/>
      <c r="R78"/>
    </row>
    <row r="79" spans="1:18" s="8" customFormat="1">
      <c r="A79" s="153" t="s">
        <v>149</v>
      </c>
      <c r="B79" s="150">
        <v>354</v>
      </c>
      <c r="C79" s="147">
        <v>58</v>
      </c>
      <c r="D79"/>
      <c r="E79" s="51" t="s">
        <v>225</v>
      </c>
      <c r="F79" s="97">
        <f t="shared" si="0"/>
        <v>0.18537626175905961</v>
      </c>
      <c r="G79" s="98">
        <f t="shared" si="1"/>
        <v>0.16231059797035474</v>
      </c>
      <c r="H79" s="27"/>
      <c r="I79" s="27"/>
      <c r="Q79"/>
      <c r="R79"/>
    </row>
    <row r="80" spans="1:18" s="8" customFormat="1">
      <c r="A80" s="153" t="s">
        <v>150</v>
      </c>
      <c r="B80" s="150">
        <v>490</v>
      </c>
      <c r="C80" s="147">
        <v>71</v>
      </c>
      <c r="D80"/>
      <c r="E80" s="51" t="s">
        <v>175</v>
      </c>
      <c r="F80" s="99" t="str">
        <f t="shared" si="0"/>
        <v>na</v>
      </c>
      <c r="G80" s="100" t="str">
        <f t="shared" si="1"/>
        <v>na</v>
      </c>
      <c r="H80" s="27"/>
      <c r="I80" s="27"/>
      <c r="Q80"/>
      <c r="R80"/>
    </row>
    <row r="81" spans="1:12" s="8" customFormat="1">
      <c r="A81" s="153" t="s">
        <v>188</v>
      </c>
      <c r="B81" s="150">
        <v>7492</v>
      </c>
      <c r="C81" s="147">
        <v>1249</v>
      </c>
      <c r="D81"/>
      <c r="H81" s="27"/>
      <c r="I81" s="27"/>
    </row>
    <row r="82" spans="1:12" s="8" customFormat="1">
      <c r="A82" s="153" t="s">
        <v>283</v>
      </c>
      <c r="B82" s="150">
        <v>192</v>
      </c>
      <c r="C82" s="147">
        <v>37</v>
      </c>
      <c r="D82"/>
      <c r="H82" s="27"/>
      <c r="I82" s="27"/>
    </row>
    <row r="83" spans="1:12" s="8" customFormat="1">
      <c r="A83" s="153" t="s">
        <v>131</v>
      </c>
      <c r="B83" s="150">
        <v>1134</v>
      </c>
      <c r="C83" s="147">
        <v>189</v>
      </c>
      <c r="D83"/>
      <c r="E83" s="9"/>
      <c r="F83" s="9"/>
      <c r="H83" s="27"/>
      <c r="I83" s="27"/>
    </row>
    <row r="84" spans="1:12" s="8" customFormat="1">
      <c r="A84" s="153" t="s">
        <v>190</v>
      </c>
      <c r="B84" s="150">
        <v>2851</v>
      </c>
      <c r="C84" s="147">
        <v>475</v>
      </c>
      <c r="D84"/>
      <c r="E84" s="39" t="s">
        <v>4</v>
      </c>
      <c r="F84" s="36">
        <f>GETPIVOTDATA("Count of Site Name",$J$32,"Site Typology","Collective centers")</f>
        <v>12</v>
      </c>
      <c r="H84" s="27"/>
      <c r="I84" s="27"/>
    </row>
    <row r="85" spans="1:12" s="8" customFormat="1">
      <c r="A85" s="153" t="s">
        <v>163</v>
      </c>
      <c r="B85" s="150">
        <v>1569</v>
      </c>
      <c r="C85" s="147">
        <v>291</v>
      </c>
      <c r="D85"/>
      <c r="E85" s="40" t="s">
        <v>5</v>
      </c>
      <c r="F85" s="59">
        <f>GETPIVOTDATA("Count of Site Name",$J$32,"Site Typology","Formal IDP Site")</f>
        <v>18</v>
      </c>
      <c r="H85" s="27"/>
      <c r="I85" s="27"/>
    </row>
    <row r="86" spans="1:12" s="8" customFormat="1">
      <c r="A86" s="153" t="s">
        <v>215</v>
      </c>
      <c r="B86" s="150">
        <v>44536</v>
      </c>
      <c r="C86" s="147">
        <v>4299</v>
      </c>
      <c r="D86"/>
      <c r="E86" s="41" t="s">
        <v>6</v>
      </c>
      <c r="F86" s="38">
        <f>GETPIVOTDATA("Count of Site Name",$J$32,"Site Typology","Self settled informal sites")</f>
        <v>88</v>
      </c>
      <c r="H86" s="27"/>
      <c r="I86" s="27"/>
      <c r="J86"/>
      <c r="K86"/>
      <c r="L86"/>
    </row>
    <row r="87" spans="1:12" s="8" customFormat="1">
      <c r="A87" s="153" t="s">
        <v>191</v>
      </c>
      <c r="B87" s="150">
        <v>7541</v>
      </c>
      <c r="C87" s="147">
        <v>1242</v>
      </c>
      <c r="D87"/>
      <c r="E87" s="10"/>
      <c r="F87" s="11"/>
      <c r="H87" s="27"/>
      <c r="I87" s="27"/>
      <c r="J87"/>
      <c r="K87"/>
      <c r="L87"/>
    </row>
    <row r="88" spans="1:12" s="8" customFormat="1">
      <c r="A88" s="153" t="s">
        <v>199</v>
      </c>
      <c r="B88" s="150">
        <v>12015</v>
      </c>
      <c r="C88" s="147">
        <v>1725</v>
      </c>
      <c r="D88"/>
      <c r="E88" s="9"/>
      <c r="F88" s="9"/>
      <c r="J88"/>
      <c r="K88"/>
      <c r="L88"/>
    </row>
    <row r="89" spans="1:12" s="8" customFormat="1">
      <c r="A89" s="153" t="s">
        <v>216</v>
      </c>
      <c r="B89" s="150">
        <v>10360</v>
      </c>
      <c r="C89" s="147">
        <v>1299</v>
      </c>
      <c r="D89"/>
      <c r="E89" s="30" t="s">
        <v>9</v>
      </c>
      <c r="F89" s="36">
        <f>GETPIVOTDATA("Count of Site Name",$J$39,"Response Type","Mobile")</f>
        <v>13</v>
      </c>
      <c r="J89"/>
      <c r="K89"/>
      <c r="L89"/>
    </row>
    <row r="90" spans="1:12" s="8" customFormat="1">
      <c r="A90" s="153" t="s">
        <v>219</v>
      </c>
      <c r="B90" s="150">
        <v>9117</v>
      </c>
      <c r="C90" s="147">
        <v>1205</v>
      </c>
      <c r="D90"/>
      <c r="E90" s="42" t="s">
        <v>71</v>
      </c>
      <c r="F90" s="59">
        <f>GETPIVOTDATA("Count of Site Name",$J$39,"Response Type","None")</f>
        <v>71</v>
      </c>
      <c r="J90"/>
      <c r="K90"/>
      <c r="L90"/>
    </row>
    <row r="91" spans="1:12" s="8" customFormat="1">
      <c r="A91" s="153" t="s">
        <v>220</v>
      </c>
      <c r="B91" s="150">
        <v>7943</v>
      </c>
      <c r="C91" s="147">
        <v>1045</v>
      </c>
      <c r="D91"/>
      <c r="E91" s="42" t="s">
        <v>10</v>
      </c>
      <c r="F91" s="37">
        <f>GETPIVOTDATA("Count of Site Name",$J$39,"Response Type","Roving")</f>
        <v>6</v>
      </c>
      <c r="J91"/>
      <c r="K91"/>
      <c r="L91"/>
    </row>
    <row r="92" spans="1:12" s="8" customFormat="1">
      <c r="A92" s="154" t="s">
        <v>184</v>
      </c>
      <c r="B92" s="150">
        <v>3298</v>
      </c>
      <c r="C92" s="147">
        <v>394</v>
      </c>
      <c r="D92"/>
      <c r="E92" s="43" t="s">
        <v>11</v>
      </c>
      <c r="F92" s="60">
        <f>GETPIVOTDATA("Count of Site Name",$J$39,"Response Type","Static")</f>
        <v>34</v>
      </c>
      <c r="J92"/>
      <c r="K92"/>
      <c r="L92"/>
    </row>
    <row r="93" spans="1:12" s="8" customFormat="1">
      <c r="A93" s="152" t="s">
        <v>185</v>
      </c>
      <c r="B93" s="150">
        <v>4706</v>
      </c>
      <c r="C93" s="147">
        <v>593</v>
      </c>
      <c r="D93"/>
      <c r="E93" s="9"/>
      <c r="F93" s="9"/>
      <c r="J93"/>
      <c r="K93"/>
      <c r="L93"/>
    </row>
    <row r="94" spans="1:12" s="8" customFormat="1">
      <c r="A94" s="153" t="s">
        <v>186</v>
      </c>
      <c r="B94" s="150">
        <v>5623</v>
      </c>
      <c r="C94" s="147">
        <v>573</v>
      </c>
      <c r="D94"/>
      <c r="E94" s="44" t="s">
        <v>373</v>
      </c>
      <c r="F94" s="36">
        <f>GETPIVOTDATA("Count of Site Name",$J$46,"Site Managed","No")</f>
        <v>77</v>
      </c>
      <c r="J94"/>
      <c r="K94"/>
      <c r="L94"/>
    </row>
    <row r="95" spans="1:12" s="8" customFormat="1">
      <c r="A95" s="153" t="s">
        <v>223</v>
      </c>
      <c r="B95" s="150">
        <v>384</v>
      </c>
      <c r="C95" s="147">
        <v>67</v>
      </c>
      <c r="D95"/>
      <c r="E95" s="45" t="s">
        <v>369</v>
      </c>
      <c r="F95" s="60">
        <f>GETPIVOTDATA("Count of Site Name",$J$46,"Site Managed","Yes")</f>
        <v>47</v>
      </c>
      <c r="J95"/>
      <c r="K95"/>
      <c r="L95"/>
    </row>
    <row r="96" spans="1:12" s="8" customFormat="1">
      <c r="A96" s="153" t="s">
        <v>217</v>
      </c>
      <c r="B96" s="150">
        <v>1928</v>
      </c>
      <c r="C96" s="147">
        <v>277</v>
      </c>
      <c r="D96"/>
      <c r="E96" s="9"/>
      <c r="F96" s="9"/>
      <c r="J96"/>
      <c r="K96"/>
      <c r="L96"/>
    </row>
    <row r="97" spans="1:15" s="8" customFormat="1">
      <c r="A97" s="153" t="s">
        <v>117</v>
      </c>
      <c r="B97" s="150">
        <v>12541</v>
      </c>
      <c r="C97" s="147">
        <v>3460</v>
      </c>
      <c r="D97"/>
      <c r="E97" s="48" t="s">
        <v>81</v>
      </c>
      <c r="F97" s="46">
        <f t="shared" ref="F97:F102" si="2">G97/$G$103</f>
        <v>3.2786885245901641E-2</v>
      </c>
      <c r="G97" s="36">
        <f>COUNTIF(Table5[Managed by],'Pivot tables &amp; visuals'!E97)</f>
        <v>4</v>
      </c>
      <c r="J97"/>
      <c r="K97"/>
      <c r="L97"/>
    </row>
    <row r="98" spans="1:15" s="8" customFormat="1">
      <c r="A98" s="153" t="s">
        <v>142</v>
      </c>
      <c r="B98" s="150">
        <v>237</v>
      </c>
      <c r="C98" s="147">
        <v>43</v>
      </c>
      <c r="D98"/>
      <c r="E98" s="49" t="s">
        <v>197</v>
      </c>
      <c r="F98" s="61">
        <f t="shared" si="2"/>
        <v>3.2786885245901641E-2</v>
      </c>
      <c r="G98" s="59">
        <f>COUNTIF(Table5[Managed by],'Pivot tables &amp; visuals'!E98)</f>
        <v>4</v>
      </c>
      <c r="J98"/>
      <c r="K98"/>
      <c r="L98"/>
    </row>
    <row r="99" spans="1:15" s="8" customFormat="1">
      <c r="A99" s="153" t="s">
        <v>133</v>
      </c>
      <c r="B99" s="150">
        <v>2500</v>
      </c>
      <c r="C99" s="147">
        <v>500</v>
      </c>
      <c r="D99"/>
      <c r="E99" s="50" t="s">
        <v>90</v>
      </c>
      <c r="F99" s="47">
        <f t="shared" si="2"/>
        <v>9.8360655737704916E-2</v>
      </c>
      <c r="G99" s="37">
        <f>COUNTIF(Table5[Managed by],'Pivot tables &amp; visuals'!E99)</f>
        <v>12</v>
      </c>
      <c r="J99"/>
      <c r="K99"/>
      <c r="L99"/>
    </row>
    <row r="100" spans="1:15" s="8" customFormat="1">
      <c r="A100" s="153" t="s">
        <v>193</v>
      </c>
      <c r="B100" s="150">
        <v>2232</v>
      </c>
      <c r="C100" s="147">
        <v>372</v>
      </c>
      <c r="D100"/>
      <c r="E100" s="49" t="s">
        <v>181</v>
      </c>
      <c r="F100" s="61">
        <f t="shared" si="2"/>
        <v>0.18032786885245902</v>
      </c>
      <c r="G100" s="59">
        <f>COUNTIF(Table5[Managed by],'Pivot tables &amp; visuals'!E100)</f>
        <v>22</v>
      </c>
      <c r="J100"/>
      <c r="K100"/>
      <c r="L100"/>
    </row>
    <row r="101" spans="1:15" s="8" customFormat="1">
      <c r="A101" s="153" t="s">
        <v>291</v>
      </c>
      <c r="B101" s="150">
        <v>196</v>
      </c>
      <c r="C101" s="147">
        <v>35</v>
      </c>
      <c r="D101"/>
      <c r="E101" s="49" t="s">
        <v>76</v>
      </c>
      <c r="F101" s="47">
        <f t="shared" si="2"/>
        <v>9.0163934426229511E-2</v>
      </c>
      <c r="G101" s="37">
        <f>COUNTIF(Table5[Managed by],'Pivot tables &amp; visuals'!E101)</f>
        <v>11</v>
      </c>
      <c r="J101" s="14"/>
      <c r="K101" s="14"/>
      <c r="L101"/>
      <c r="M101"/>
      <c r="N101"/>
      <c r="O101"/>
    </row>
    <row r="102" spans="1:15" s="8" customFormat="1">
      <c r="A102" s="153" t="s">
        <v>23</v>
      </c>
      <c r="B102" s="150">
        <v>18966</v>
      </c>
      <c r="C102" s="147">
        <v>3161</v>
      </c>
      <c r="D102"/>
      <c r="E102" s="49" t="s">
        <v>71</v>
      </c>
      <c r="F102" s="61">
        <f t="shared" si="2"/>
        <v>0.56557377049180324</v>
      </c>
      <c r="G102" s="59">
        <f>COUNTIF(Table5[Managed by],'Pivot tables &amp; visuals'!E102)</f>
        <v>69</v>
      </c>
      <c r="K102" s="14"/>
      <c r="L102"/>
      <c r="M102"/>
      <c r="N102"/>
      <c r="O102"/>
    </row>
    <row r="103" spans="1:15" s="8" customFormat="1">
      <c r="A103" s="153" t="s">
        <v>105</v>
      </c>
      <c r="B103" s="150">
        <v>2934</v>
      </c>
      <c r="C103" s="147">
        <v>978</v>
      </c>
      <c r="D103"/>
      <c r="E103" s="56" t="s">
        <v>374</v>
      </c>
      <c r="F103" s="57"/>
      <c r="G103" s="58">
        <f>SUM(G97:G102)</f>
        <v>122</v>
      </c>
      <c r="J103" s="14"/>
      <c r="K103" s="14"/>
      <c r="L103"/>
      <c r="M103"/>
      <c r="N103"/>
      <c r="O103"/>
    </row>
    <row r="104" spans="1:15" s="8" customFormat="1">
      <c r="A104" s="153" t="s">
        <v>135</v>
      </c>
      <c r="B104" s="150">
        <v>1400</v>
      </c>
      <c r="C104" s="147">
        <v>280</v>
      </c>
      <c r="D104"/>
      <c r="J104" s="14"/>
      <c r="K104" s="14"/>
      <c r="L104"/>
      <c r="M104"/>
      <c r="N104"/>
      <c r="O104"/>
    </row>
    <row r="105" spans="1:15" s="8" customFormat="1">
      <c r="A105" s="153" t="s">
        <v>253</v>
      </c>
      <c r="B105" s="150">
        <v>942</v>
      </c>
      <c r="C105" s="147">
        <v>142</v>
      </c>
      <c r="D105"/>
      <c r="L105"/>
      <c r="M105"/>
      <c r="N105"/>
      <c r="O105"/>
    </row>
    <row r="106" spans="1:15" s="8" customFormat="1">
      <c r="A106" s="153" t="s">
        <v>301</v>
      </c>
      <c r="B106" s="150">
        <v>1347</v>
      </c>
      <c r="C106" s="147">
        <v>719</v>
      </c>
      <c r="D106"/>
      <c r="E106" s="30" t="s">
        <v>375</v>
      </c>
      <c r="F106" s="34" t="s">
        <v>376</v>
      </c>
      <c r="G106" s="31" t="s">
        <v>377</v>
      </c>
      <c r="L106"/>
      <c r="M106"/>
      <c r="N106"/>
      <c r="O106"/>
    </row>
    <row r="107" spans="1:15" s="8" customFormat="1">
      <c r="A107" s="153" t="s">
        <v>136</v>
      </c>
      <c r="B107" s="150">
        <v>940</v>
      </c>
      <c r="C107" s="147">
        <v>188</v>
      </c>
      <c r="D107"/>
      <c r="E107" s="32" t="s">
        <v>373</v>
      </c>
      <c r="F107" s="35">
        <f>SUMIF(Table5[Site Managed],"No",Table5[Total Population (Individuals)])</f>
        <v>323287</v>
      </c>
      <c r="G107" s="33">
        <f>SUMIF(Table5[Site Managed],"No",Table5[Total Population (HH)])</f>
        <v>69870</v>
      </c>
      <c r="L107"/>
      <c r="M107"/>
      <c r="N107"/>
      <c r="O107"/>
    </row>
    <row r="108" spans="1:15" s="8" customFormat="1">
      <c r="A108" s="153" t="s">
        <v>152</v>
      </c>
      <c r="B108" s="150">
        <v>3000</v>
      </c>
      <c r="C108" s="147">
        <v>500</v>
      </c>
      <c r="D108"/>
      <c r="E108" s="62" t="s">
        <v>369</v>
      </c>
      <c r="F108" s="63">
        <f>SUMIF(Table5[Site Managed],"Yes",Table5[Total Population (Individuals)])</f>
        <v>564858</v>
      </c>
      <c r="G108" s="64">
        <f>SUMIF(Table5[Site Managed],"Yes",Table5[Total Population (HH)])</f>
        <v>94001</v>
      </c>
      <c r="L108"/>
      <c r="M108"/>
      <c r="N108"/>
      <c r="O108"/>
    </row>
    <row r="109" spans="1:15" s="8" customFormat="1">
      <c r="A109" s="112" t="s">
        <v>126</v>
      </c>
      <c r="B109" s="150">
        <v>37946</v>
      </c>
      <c r="C109" s="147">
        <v>6324</v>
      </c>
      <c r="D109"/>
      <c r="L109"/>
      <c r="M109"/>
      <c r="N109"/>
      <c r="O109"/>
    </row>
    <row r="110" spans="1:15" s="8" customFormat="1">
      <c r="A110" s="112" t="s">
        <v>221</v>
      </c>
      <c r="B110" s="150">
        <v>322</v>
      </c>
      <c r="C110" s="147">
        <v>58</v>
      </c>
      <c r="D110"/>
      <c r="G110"/>
      <c r="L110"/>
      <c r="M110"/>
      <c r="N110"/>
      <c r="O110"/>
    </row>
    <row r="111" spans="1:15" s="8" customFormat="1">
      <c r="A111" s="113" t="s">
        <v>232</v>
      </c>
      <c r="B111" s="150">
        <v>27207</v>
      </c>
      <c r="C111" s="147">
        <v>4248</v>
      </c>
      <c r="D111"/>
      <c r="G111"/>
      <c r="L111"/>
      <c r="M111"/>
      <c r="N111"/>
      <c r="O111"/>
    </row>
    <row r="112" spans="1:15" s="8" customFormat="1">
      <c r="A112" s="101" t="s">
        <v>171</v>
      </c>
      <c r="B112" s="150">
        <v>5272</v>
      </c>
      <c r="C112" s="147">
        <v>846</v>
      </c>
      <c r="D112"/>
      <c r="G112"/>
      <c r="L112"/>
      <c r="M112"/>
      <c r="N112"/>
      <c r="O112"/>
    </row>
    <row r="113" spans="1:15" s="8" customFormat="1">
      <c r="A113" s="101" t="s">
        <v>173</v>
      </c>
      <c r="B113" s="150">
        <v>6358</v>
      </c>
      <c r="C113" s="147">
        <v>868</v>
      </c>
      <c r="D113"/>
      <c r="G113"/>
      <c r="L113"/>
      <c r="M113"/>
      <c r="N113"/>
      <c r="O113"/>
    </row>
    <row r="114" spans="1:15" s="8" customFormat="1">
      <c r="A114" s="101" t="s">
        <v>254</v>
      </c>
      <c r="B114" s="150">
        <v>3234</v>
      </c>
      <c r="C114" s="147">
        <v>1027</v>
      </c>
      <c r="D114"/>
      <c r="G114"/>
      <c r="L114"/>
      <c r="M114"/>
      <c r="N114"/>
      <c r="O114"/>
    </row>
    <row r="115" spans="1:15" s="8" customFormat="1">
      <c r="A115" s="101" t="s">
        <v>96</v>
      </c>
      <c r="B115" s="150">
        <v>11410</v>
      </c>
      <c r="C115" s="147">
        <v>1643</v>
      </c>
      <c r="D115"/>
      <c r="G115"/>
      <c r="L115"/>
      <c r="M115"/>
      <c r="N115"/>
      <c r="O115"/>
    </row>
    <row r="116" spans="1:15" s="8" customFormat="1">
      <c r="A116" s="101" t="s">
        <v>102</v>
      </c>
      <c r="B116" s="150">
        <v>13409</v>
      </c>
      <c r="C116" s="147">
        <v>3153</v>
      </c>
      <c r="D116"/>
      <c r="E116"/>
      <c r="F116"/>
      <c r="G116"/>
      <c r="H116"/>
      <c r="I116"/>
      <c r="L116"/>
      <c r="M116"/>
      <c r="N116"/>
      <c r="O116"/>
    </row>
    <row r="117" spans="1:15" s="8" customFormat="1">
      <c r="A117" s="101" t="s">
        <v>103</v>
      </c>
      <c r="B117" s="150">
        <v>7810</v>
      </c>
      <c r="C117" s="147">
        <v>2305</v>
      </c>
      <c r="D117"/>
      <c r="E117" s="76" t="s">
        <v>0</v>
      </c>
      <c r="F117" t="s">
        <v>1</v>
      </c>
      <c r="G117"/>
      <c r="H117" s="76" t="s">
        <v>0</v>
      </c>
      <c r="I117" t="s">
        <v>1</v>
      </c>
      <c r="L117"/>
      <c r="M117"/>
      <c r="N117"/>
      <c r="O117"/>
    </row>
    <row r="118" spans="1:15" s="8" customFormat="1">
      <c r="A118" s="101" t="s">
        <v>168</v>
      </c>
      <c r="B118" s="150">
        <v>13686</v>
      </c>
      <c r="C118" s="147">
        <v>2274</v>
      </c>
      <c r="D118"/>
      <c r="E118"/>
      <c r="F118"/>
      <c r="G118"/>
      <c r="H118"/>
      <c r="I118"/>
      <c r="L118"/>
      <c r="M118"/>
      <c r="N118"/>
      <c r="O118"/>
    </row>
    <row r="119" spans="1:15" s="8" customFormat="1">
      <c r="A119" s="101" t="s">
        <v>307</v>
      </c>
      <c r="B119" s="150">
        <v>9185</v>
      </c>
      <c r="C119" s="147">
        <v>1200</v>
      </c>
      <c r="D119"/>
      <c r="E119" s="76" t="s">
        <v>2</v>
      </c>
      <c r="F119" t="s">
        <v>3</v>
      </c>
      <c r="G119"/>
      <c r="H119" s="76" t="s">
        <v>2</v>
      </c>
      <c r="I119" t="s">
        <v>3</v>
      </c>
      <c r="L119"/>
      <c r="M119"/>
      <c r="N119"/>
      <c r="O119"/>
    </row>
    <row r="120" spans="1:15" s="8" customFormat="1">
      <c r="A120" s="101" t="s">
        <v>306</v>
      </c>
      <c r="B120" s="150">
        <v>14631</v>
      </c>
      <c r="C120" s="147">
        <v>1624</v>
      </c>
      <c r="D120"/>
      <c r="E120" s="77" t="s">
        <v>5</v>
      </c>
      <c r="F120">
        <v>17</v>
      </c>
      <c r="G120"/>
      <c r="H120" s="77" t="s">
        <v>9</v>
      </c>
      <c r="I120">
        <v>7</v>
      </c>
    </row>
    <row r="121" spans="1:15" s="8" customFormat="1">
      <c r="A121" s="101" t="s">
        <v>312</v>
      </c>
      <c r="B121" s="150">
        <v>4567</v>
      </c>
      <c r="C121" s="147">
        <v>861</v>
      </c>
      <c r="D121"/>
      <c r="E121" s="77" t="s">
        <v>6</v>
      </c>
      <c r="F121">
        <v>13</v>
      </c>
      <c r="G121"/>
      <c r="H121" s="77" t="s">
        <v>10</v>
      </c>
      <c r="I121">
        <v>6</v>
      </c>
    </row>
    <row r="122" spans="1:15" s="8" customFormat="1">
      <c r="A122" s="101" t="s">
        <v>84</v>
      </c>
      <c r="B122" s="150">
        <v>1100</v>
      </c>
      <c r="C122" s="147">
        <v>220</v>
      </c>
      <c r="D122"/>
      <c r="E122" s="77" t="s">
        <v>4</v>
      </c>
      <c r="F122">
        <v>11</v>
      </c>
      <c r="G122"/>
      <c r="H122" s="77" t="s">
        <v>11</v>
      </c>
      <c r="I122">
        <v>34</v>
      </c>
    </row>
    <row r="123" spans="1:15" s="8" customFormat="1">
      <c r="A123" s="101" t="s">
        <v>79</v>
      </c>
      <c r="B123" s="150">
        <v>1755</v>
      </c>
      <c r="C123" s="147">
        <v>351</v>
      </c>
      <c r="D123"/>
      <c r="E123" s="77" t="s">
        <v>7</v>
      </c>
      <c r="F123">
        <v>6</v>
      </c>
      <c r="G123"/>
      <c r="H123" s="77" t="s">
        <v>8</v>
      </c>
      <c r="I123">
        <v>47</v>
      </c>
    </row>
    <row r="124" spans="1:15" s="8" customFormat="1">
      <c r="A124" s="101" t="s">
        <v>255</v>
      </c>
      <c r="B124" s="150">
        <v>8425</v>
      </c>
      <c r="C124" s="147">
        <v>1384</v>
      </c>
      <c r="D124"/>
      <c r="E124" s="77" t="s">
        <v>8</v>
      </c>
      <c r="F124">
        <v>47</v>
      </c>
      <c r="G124"/>
      <c r="H124"/>
      <c r="I124"/>
    </row>
    <row r="125" spans="1:15" s="8" customFormat="1">
      <c r="A125" s="101" t="s">
        <v>330</v>
      </c>
      <c r="B125" s="150">
        <v>170</v>
      </c>
      <c r="C125" s="147">
        <v>34</v>
      </c>
      <c r="D125"/>
      <c r="E125"/>
      <c r="F125"/>
      <c r="G125"/>
      <c r="H125"/>
      <c r="I125"/>
    </row>
    <row r="126" spans="1:15" s="8" customFormat="1">
      <c r="A126" s="101" t="s">
        <v>334</v>
      </c>
      <c r="B126" s="150">
        <v>1757</v>
      </c>
      <c r="C126" s="147">
        <v>751</v>
      </c>
      <c r="D126"/>
      <c r="E126"/>
      <c r="F126"/>
      <c r="G126"/>
      <c r="H126"/>
      <c r="I126"/>
    </row>
    <row r="127" spans="1:15" s="8" customFormat="1">
      <c r="A127" s="101" t="s">
        <v>335</v>
      </c>
      <c r="B127" s="150">
        <v>1753</v>
      </c>
      <c r="C127" s="147">
        <v>738</v>
      </c>
      <c r="D127"/>
      <c r="E127"/>
      <c r="F127"/>
      <c r="G127"/>
      <c r="H127"/>
      <c r="I127"/>
    </row>
    <row r="128" spans="1:15" s="8" customFormat="1">
      <c r="A128" s="101" t="s">
        <v>338</v>
      </c>
      <c r="B128" s="150">
        <v>1053</v>
      </c>
      <c r="C128" s="147">
        <v>230</v>
      </c>
      <c r="D128"/>
      <c r="E128" s="9"/>
      <c r="F128" s="9"/>
      <c r="H128"/>
      <c r="I128"/>
    </row>
    <row r="129" spans="1:9" s="8" customFormat="1">
      <c r="A129" s="101" t="s">
        <v>339</v>
      </c>
      <c r="B129" s="150">
        <v>460</v>
      </c>
      <c r="C129" s="147">
        <v>1764</v>
      </c>
      <c r="D129"/>
      <c r="E129" s="9"/>
      <c r="F129" s="9"/>
      <c r="H129"/>
      <c r="I129"/>
    </row>
    <row r="130" spans="1:9" s="8" customFormat="1">
      <c r="A130" s="101" t="s">
        <v>340</v>
      </c>
      <c r="B130" s="150">
        <v>3747</v>
      </c>
      <c r="C130" s="147">
        <v>884</v>
      </c>
      <c r="D130"/>
      <c r="E130" s="9"/>
      <c r="F130" s="9"/>
      <c r="H130"/>
      <c r="I130"/>
    </row>
    <row r="131" spans="1:9" s="8" customFormat="1">
      <c r="A131" s="101" t="s">
        <v>341</v>
      </c>
      <c r="B131" s="150">
        <v>230</v>
      </c>
      <c r="C131" s="147">
        <v>1764</v>
      </c>
      <c r="D131"/>
      <c r="E131" s="9"/>
      <c r="F131" s="9"/>
      <c r="H131"/>
      <c r="I131"/>
    </row>
    <row r="132" spans="1:9" s="8" customFormat="1">
      <c r="A132" s="101" t="s">
        <v>345</v>
      </c>
      <c r="B132" s="150">
        <v>1397</v>
      </c>
      <c r="C132" s="147">
        <v>433</v>
      </c>
      <c r="D132"/>
      <c r="E132" s="9"/>
      <c r="F132" s="9"/>
      <c r="H132"/>
      <c r="I132"/>
    </row>
    <row r="133" spans="1:9" s="8" customFormat="1">
      <c r="A133" s="101" t="s">
        <v>346</v>
      </c>
      <c r="B133" s="150">
        <v>10091</v>
      </c>
      <c r="C133" s="147">
        <v>2988</v>
      </c>
      <c r="D133"/>
      <c r="E133" s="9"/>
      <c r="F133" s="9"/>
    </row>
    <row r="134" spans="1:9" s="8" customFormat="1">
      <c r="A134" s="101" t="s">
        <v>349</v>
      </c>
      <c r="B134" s="150"/>
      <c r="C134" s="147"/>
      <c r="D134"/>
      <c r="E134" s="9"/>
      <c r="F134" s="9"/>
    </row>
    <row r="135" spans="1:9" s="8" customFormat="1">
      <c r="A135" s="101" t="s">
        <v>352</v>
      </c>
      <c r="B135" s="150"/>
      <c r="C135" s="147"/>
      <c r="D135"/>
      <c r="E135" s="9"/>
      <c r="F135" s="9"/>
    </row>
    <row r="136" spans="1:9" s="8" customFormat="1">
      <c r="A136" s="101" t="s">
        <v>355</v>
      </c>
      <c r="B136" s="150"/>
      <c r="C136" s="147"/>
      <c r="D136"/>
      <c r="E136" s="9"/>
      <c r="F136" s="9"/>
    </row>
    <row r="137" spans="1:9" s="8" customFormat="1">
      <c r="A137" s="101" t="s">
        <v>357</v>
      </c>
      <c r="B137" s="150"/>
      <c r="C137" s="147"/>
      <c r="D137"/>
      <c r="E137" s="9"/>
      <c r="F137" s="9"/>
    </row>
    <row r="138" spans="1:9" s="8" customFormat="1">
      <c r="A138" s="101" t="s">
        <v>359</v>
      </c>
      <c r="B138" s="150"/>
      <c r="C138" s="147"/>
      <c r="D138"/>
      <c r="E138" s="9"/>
      <c r="F138" s="9"/>
    </row>
    <row r="139" spans="1:9" s="8" customFormat="1">
      <c r="A139" s="101" t="s">
        <v>361</v>
      </c>
      <c r="B139" s="150"/>
      <c r="C139" s="147"/>
      <c r="D139"/>
      <c r="E139" s="9"/>
      <c r="F139" s="9"/>
    </row>
    <row r="140" spans="1:9" s="8" customFormat="1">
      <c r="A140" s="155" t="s">
        <v>8</v>
      </c>
      <c r="B140" s="156">
        <v>888145</v>
      </c>
      <c r="C140" s="157">
        <v>163871</v>
      </c>
      <c r="D140"/>
      <c r="E140" s="9"/>
      <c r="F140" s="9"/>
    </row>
    <row r="141" spans="1:9" s="8" customFormat="1">
      <c r="A141"/>
      <c r="B141"/>
      <c r="C141"/>
      <c r="D141"/>
      <c r="E141" s="9"/>
      <c r="F141" s="9"/>
    </row>
    <row r="142" spans="1:9" s="8" customFormat="1">
      <c r="A142"/>
      <c r="B142"/>
      <c r="C142"/>
      <c r="D142"/>
      <c r="E142" s="9"/>
      <c r="F142" s="9"/>
    </row>
    <row r="143" spans="1:9" s="8" customFormat="1">
      <c r="A143"/>
      <c r="B143"/>
      <c r="C143"/>
      <c r="D143"/>
      <c r="E143" s="9"/>
      <c r="F143" s="9"/>
    </row>
    <row r="144" spans="1:9" s="8" customFormat="1">
      <c r="A144"/>
      <c r="B144"/>
      <c r="C144"/>
      <c r="D144"/>
      <c r="E144" s="9"/>
      <c r="F144" s="9"/>
    </row>
    <row r="145" spans="1:6" s="8" customFormat="1">
      <c r="A145"/>
      <c r="B145"/>
      <c r="C145"/>
      <c r="D145"/>
      <c r="E145" s="9"/>
      <c r="F145" s="9"/>
    </row>
    <row r="146" spans="1:6" s="8" customFormat="1">
      <c r="A146"/>
      <c r="B146"/>
      <c r="C146"/>
      <c r="D146"/>
      <c r="E146" s="9"/>
      <c r="F146" s="9"/>
    </row>
    <row r="147" spans="1:6" s="8" customFormat="1">
      <c r="A147"/>
      <c r="B147"/>
      <c r="C147"/>
      <c r="D147"/>
      <c r="E147" s="9"/>
      <c r="F147" s="9"/>
    </row>
    <row r="148" spans="1:6" s="8" customFormat="1">
      <c r="A148"/>
      <c r="B148"/>
      <c r="C148"/>
      <c r="D148"/>
      <c r="E148" s="9"/>
      <c r="F148" s="9"/>
    </row>
    <row r="149" spans="1:6" s="8" customFormat="1">
      <c r="A149"/>
      <c r="B149"/>
      <c r="C149"/>
      <c r="D149"/>
      <c r="E149" s="9"/>
      <c r="F149" s="9"/>
    </row>
    <row r="150" spans="1:6" s="8" customFormat="1">
      <c r="A150"/>
      <c r="B150"/>
      <c r="C150"/>
      <c r="D150" s="9"/>
      <c r="E150" s="9"/>
      <c r="F150" s="9"/>
    </row>
    <row r="151" spans="1:6" s="8" customFormat="1">
      <c r="A151"/>
      <c r="B151"/>
      <c r="C151"/>
      <c r="D151" s="9"/>
      <c r="E151" s="9"/>
      <c r="F151" s="9"/>
    </row>
    <row r="152" spans="1:6" s="8" customFormat="1">
      <c r="A152"/>
      <c r="B152"/>
      <c r="C152"/>
      <c r="D152" s="9"/>
      <c r="E152" s="9"/>
      <c r="F152" s="9"/>
    </row>
    <row r="153" spans="1:6" s="8" customFormat="1">
      <c r="A153"/>
      <c r="B153"/>
      <c r="C153"/>
      <c r="D153" s="9"/>
      <c r="E153" s="9"/>
      <c r="F153" s="9"/>
    </row>
    <row r="154" spans="1:6" s="8" customFormat="1">
      <c r="A154"/>
      <c r="B154"/>
      <c r="C154"/>
      <c r="D154" s="9"/>
      <c r="E154" s="9"/>
      <c r="F154" s="9"/>
    </row>
    <row r="155" spans="1:6" s="8" customFormat="1">
      <c r="A155"/>
      <c r="B155"/>
      <c r="C155"/>
      <c r="D155" s="9"/>
      <c r="E155" s="9"/>
      <c r="F155" s="9"/>
    </row>
    <row r="156" spans="1:6" s="8" customFormat="1">
      <c r="A156"/>
      <c r="B156"/>
      <c r="C156"/>
      <c r="D156" s="9"/>
      <c r="E156" s="9"/>
      <c r="F156" s="9"/>
    </row>
    <row r="157" spans="1:6" s="8" customFormat="1">
      <c r="A157"/>
      <c r="B157"/>
      <c r="C157"/>
      <c r="D157" s="9"/>
      <c r="E157" s="9"/>
      <c r="F157" s="9"/>
    </row>
    <row r="158" spans="1:6" s="8" customFormat="1">
      <c r="A158"/>
      <c r="B158"/>
      <c r="C158"/>
      <c r="D158" s="9"/>
      <c r="E158" s="9"/>
      <c r="F158" s="9"/>
    </row>
    <row r="159" spans="1:6" s="8" customFormat="1">
      <c r="A159"/>
      <c r="B159"/>
      <c r="C159"/>
      <c r="D159" s="9"/>
      <c r="E159" s="9"/>
      <c r="F159" s="9"/>
    </row>
    <row r="160" spans="1:6" s="8" customFormat="1">
      <c r="A160"/>
      <c r="B160"/>
      <c r="C160"/>
      <c r="D160" s="9"/>
      <c r="E160" s="9"/>
      <c r="F160" s="9"/>
    </row>
    <row r="161" spans="1:11" s="8" customFormat="1">
      <c r="A161"/>
      <c r="B161"/>
      <c r="C161"/>
      <c r="D161" s="9"/>
      <c r="E161" s="9"/>
      <c r="F161" s="9"/>
    </row>
    <row r="162" spans="1:11" s="8" customFormat="1">
      <c r="A162"/>
      <c r="B162"/>
      <c r="C162"/>
      <c r="D162" s="9"/>
      <c r="E162" s="9"/>
      <c r="F162" s="9"/>
    </row>
    <row r="163" spans="1:11" s="8" customFormat="1">
      <c r="A163"/>
      <c r="B163"/>
      <c r="C163"/>
      <c r="D163" s="9"/>
      <c r="E163" s="9"/>
      <c r="F163" s="9"/>
    </row>
    <row r="164" spans="1:11" s="8" customFormat="1">
      <c r="A164"/>
      <c r="B164"/>
      <c r="C164"/>
      <c r="D164" s="15"/>
      <c r="E164" s="9"/>
      <c r="F164" s="9"/>
      <c r="J164" s="6"/>
      <c r="K164" s="6"/>
    </row>
  </sheetData>
  <pageMargins left="0.7" right="0.7" top="0.75" bottom="0.75" header="0.3" footer="0.3"/>
  <pageSetup orientation="portrait" r:id="rId11"/>
  <drawing r:id="rId1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60EFF-0A9A-49DF-915A-E6704E080101}">
  <dimension ref="A1:AP98"/>
  <sheetViews>
    <sheetView workbookViewId="0">
      <selection activeCell="AR97" sqref="AR97"/>
    </sheetView>
  </sheetViews>
  <sheetFormatPr defaultColWidth="9" defaultRowHeight="15"/>
  <cols>
    <col min="1" max="1" width="21.25" style="67" bestFit="1" customWidth="1"/>
    <col min="2" max="2" width="14.625" style="67" customWidth="1"/>
    <col min="3" max="3" width="18.625" style="67" customWidth="1"/>
    <col min="4" max="4" width="11.5" style="67" bestFit="1" customWidth="1"/>
    <col min="5" max="5" width="17.875" style="67" bestFit="1" customWidth="1"/>
    <col min="6" max="6" width="40" style="67" bestFit="1" customWidth="1"/>
    <col min="7" max="7" width="27.5" style="67" customWidth="1"/>
    <col min="8" max="8" width="15" style="67" customWidth="1"/>
    <col min="9" max="9" width="15.5" style="67" customWidth="1"/>
    <col min="10" max="10" width="16.75" style="67" customWidth="1"/>
    <col min="11" max="11" width="21.125" style="67" customWidth="1"/>
    <col min="12" max="12" width="12.125" style="67" customWidth="1"/>
    <col min="13" max="13" width="11.125" style="67" customWidth="1"/>
    <col min="14" max="14" width="18.875" style="67" bestFit="1" customWidth="1"/>
    <col min="15" max="15" width="13.125" style="67" customWidth="1"/>
    <col min="16" max="16" width="15.5" style="67" customWidth="1"/>
    <col min="17" max="17" width="22.375" style="67" customWidth="1"/>
    <col min="18" max="18" width="17" style="67" customWidth="1"/>
    <col min="19" max="19" width="14.625" style="67" customWidth="1"/>
    <col min="20" max="20" width="16.25" style="67" customWidth="1"/>
    <col min="21" max="21" width="16.125" style="67" customWidth="1"/>
    <col min="22" max="22" width="15.5" style="67" customWidth="1"/>
    <col min="23" max="23" width="17" style="67" customWidth="1"/>
    <col min="24" max="24" width="16.375" style="67" customWidth="1"/>
    <col min="25" max="25" width="15.5" style="67" customWidth="1"/>
    <col min="26" max="26" width="14.875" style="67" customWidth="1"/>
    <col min="27" max="27" width="23.25" style="67" customWidth="1"/>
    <col min="28" max="28" width="18.625" style="67" customWidth="1"/>
    <col min="29" max="29" width="23" style="67" customWidth="1"/>
    <col min="30" max="30" width="18" style="67" customWidth="1"/>
    <col min="31" max="31" width="21.625" style="67" customWidth="1"/>
    <col min="32" max="32" width="16.375" style="67" customWidth="1"/>
    <col min="33" max="33" width="14" style="67" customWidth="1"/>
    <col min="34" max="35" width="15.5" style="67" customWidth="1"/>
    <col min="36" max="36" width="14.75" style="67" customWidth="1"/>
    <col min="37" max="37" width="16.375" style="67" customWidth="1"/>
    <col min="38" max="38" width="15.625" style="67" customWidth="1"/>
    <col min="39" max="39" width="14.875" style="67" customWidth="1"/>
    <col min="40" max="40" width="14.25" style="67" customWidth="1"/>
    <col min="41" max="41" width="13.75" style="67" customWidth="1"/>
    <col min="42" max="42" width="17.875" style="67" customWidth="1"/>
    <col min="43" max="16384" width="9" style="67"/>
  </cols>
  <sheetData>
    <row r="1" spans="1:42" s="70" customFormat="1" ht="6.75" customHeight="1"/>
    <row r="2" spans="1:42" s="70" customFormat="1" ht="26.25">
      <c r="B2" s="71" t="s">
        <v>31</v>
      </c>
      <c r="D2" s="71"/>
      <c r="K2" s="72"/>
    </row>
    <row r="3" spans="1:42" s="70" customFormat="1" ht="18">
      <c r="B3" s="73" t="s">
        <v>378</v>
      </c>
      <c r="D3" s="73"/>
      <c r="F3" s="86" t="s">
        <v>379</v>
      </c>
      <c r="G3" s="87" cm="1">
        <f t="array" ref="G3">SUM(1/COUNTIF(Transit_Sites[Site Name], Transit_Sites[Site Name]))</f>
        <v>5.9999999999999938</v>
      </c>
      <c r="H3" s="88"/>
    </row>
    <row r="4" spans="1:42" s="70" customFormat="1" ht="15.75">
      <c r="B4" s="74" t="str">
        <f>'CCCM Masterlist'!B4</f>
        <v>Update as of 1 September 2024</v>
      </c>
      <c r="D4" s="74"/>
      <c r="E4" s="84"/>
      <c r="F4" s="91"/>
      <c r="G4" s="90"/>
      <c r="H4" s="75"/>
      <c r="I4" s="85"/>
    </row>
    <row r="5" spans="1:42" s="70" customFormat="1">
      <c r="B5" s="74"/>
      <c r="D5" s="74"/>
      <c r="E5" s="84"/>
      <c r="F5" s="92"/>
      <c r="G5" s="90"/>
      <c r="H5" s="75"/>
      <c r="I5" s="85"/>
    </row>
    <row r="6" spans="1:42" s="70" customFormat="1" ht="8.25" customHeight="1">
      <c r="F6" s="89"/>
      <c r="G6" s="89"/>
      <c r="H6" s="89"/>
    </row>
    <row r="7" spans="1:42">
      <c r="A7" s="67" t="s">
        <v>380</v>
      </c>
      <c r="B7" s="67" t="s">
        <v>37</v>
      </c>
      <c r="C7" s="67" t="s">
        <v>39</v>
      </c>
      <c r="D7" s="67" t="s">
        <v>41</v>
      </c>
      <c r="E7" s="67" t="s">
        <v>42</v>
      </c>
      <c r="F7" s="67" t="s">
        <v>381</v>
      </c>
      <c r="G7" s="67" t="s">
        <v>382</v>
      </c>
      <c r="H7" s="67" t="s">
        <v>44</v>
      </c>
      <c r="I7" s="67" t="s">
        <v>0</v>
      </c>
      <c r="J7" s="67" t="s">
        <v>45</v>
      </c>
      <c r="K7" s="67" t="s">
        <v>46</v>
      </c>
      <c r="L7" s="67" t="s">
        <v>48</v>
      </c>
      <c r="M7" s="67" t="s">
        <v>383</v>
      </c>
      <c r="N7" s="67" t="s">
        <v>384</v>
      </c>
      <c r="O7" s="67" t="s">
        <v>385</v>
      </c>
      <c r="P7" s="67" t="s">
        <v>386</v>
      </c>
      <c r="Q7" s="67" t="s">
        <v>387</v>
      </c>
      <c r="R7" s="67" t="s">
        <v>388</v>
      </c>
      <c r="S7" s="67" t="s">
        <v>389</v>
      </c>
      <c r="T7" s="67" t="s">
        <v>390</v>
      </c>
      <c r="U7" s="67" t="s">
        <v>391</v>
      </c>
      <c r="V7" s="67" t="s">
        <v>392</v>
      </c>
      <c r="W7" s="67" t="s">
        <v>61</v>
      </c>
      <c r="X7" s="67" t="s">
        <v>28</v>
      </c>
      <c r="Y7" s="67" t="s">
        <v>62</v>
      </c>
      <c r="Z7" s="67" t="s">
        <v>63</v>
      </c>
      <c r="AA7" s="67" t="s">
        <v>393</v>
      </c>
      <c r="AB7" s="67" t="s">
        <v>394</v>
      </c>
      <c r="AC7" s="67" t="s">
        <v>395</v>
      </c>
      <c r="AD7" s="67" t="s">
        <v>396</v>
      </c>
      <c r="AE7" s="67" t="s">
        <v>397</v>
      </c>
      <c r="AF7" s="67" t="s">
        <v>398</v>
      </c>
      <c r="AG7" s="67" t="s">
        <v>399</v>
      </c>
      <c r="AH7" s="67" t="s">
        <v>400</v>
      </c>
      <c r="AI7" s="67" t="s">
        <v>401</v>
      </c>
      <c r="AJ7" s="67" t="s">
        <v>402</v>
      </c>
      <c r="AK7" s="67" t="s">
        <v>403</v>
      </c>
      <c r="AL7" s="67" t="s">
        <v>404</v>
      </c>
      <c r="AM7" s="67" t="s">
        <v>405</v>
      </c>
      <c r="AN7" s="67" t="s">
        <v>406</v>
      </c>
      <c r="AO7" s="67" t="s">
        <v>407</v>
      </c>
      <c r="AP7" s="67" t="s">
        <v>408</v>
      </c>
    </row>
    <row r="8" spans="1:42">
      <c r="A8" s="83">
        <v>45345</v>
      </c>
      <c r="B8" s="67" t="s">
        <v>26</v>
      </c>
      <c r="C8" s="67" t="s">
        <v>26</v>
      </c>
      <c r="D8" s="67" t="s">
        <v>348</v>
      </c>
      <c r="E8" s="67" t="s">
        <v>349</v>
      </c>
      <c r="F8" s="67" t="s">
        <v>349</v>
      </c>
      <c r="G8" s="95">
        <v>45041</v>
      </c>
      <c r="H8" s="67" t="s">
        <v>409</v>
      </c>
      <c r="I8" s="67" t="s">
        <v>1</v>
      </c>
      <c r="J8" s="67" t="s">
        <v>90</v>
      </c>
      <c r="K8" s="67" t="s">
        <v>350</v>
      </c>
      <c r="L8" s="67" t="s">
        <v>410</v>
      </c>
      <c r="M8" s="69">
        <v>0</v>
      </c>
      <c r="N8" s="69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</v>
      </c>
      <c r="V8" s="67">
        <v>0</v>
      </c>
      <c r="W8" s="67">
        <v>0</v>
      </c>
      <c r="X8" s="67">
        <v>0</v>
      </c>
      <c r="Y8" s="67">
        <v>0</v>
      </c>
      <c r="Z8" s="67">
        <v>0</v>
      </c>
      <c r="AA8" s="67">
        <v>97</v>
      </c>
      <c r="AB8" s="67">
        <v>72</v>
      </c>
      <c r="AC8" s="67">
        <v>76</v>
      </c>
      <c r="AD8" s="67">
        <v>21</v>
      </c>
      <c r="AE8" s="67">
        <v>14</v>
      </c>
      <c r="AF8" s="67">
        <v>5</v>
      </c>
      <c r="AG8" s="67">
        <v>61</v>
      </c>
      <c r="AH8" s="67">
        <v>15</v>
      </c>
      <c r="AI8" s="67">
        <v>1</v>
      </c>
      <c r="AJ8" s="67">
        <v>1</v>
      </c>
      <c r="AK8" s="67">
        <v>98</v>
      </c>
      <c r="AL8" s="67">
        <v>72</v>
      </c>
      <c r="AM8" s="67">
        <v>0</v>
      </c>
      <c r="AN8" s="67">
        <v>0</v>
      </c>
      <c r="AO8" s="67">
        <v>97</v>
      </c>
      <c r="AP8" s="67">
        <v>72</v>
      </c>
    </row>
    <row r="9" spans="1:42">
      <c r="A9" s="83">
        <v>45352</v>
      </c>
      <c r="B9" s="67" t="s">
        <v>26</v>
      </c>
      <c r="C9" s="67" t="s">
        <v>26</v>
      </c>
      <c r="D9" s="67" t="s">
        <v>348</v>
      </c>
      <c r="E9" s="67" t="s">
        <v>349</v>
      </c>
      <c r="F9" s="67" t="s">
        <v>349</v>
      </c>
      <c r="G9" s="95">
        <v>45041</v>
      </c>
      <c r="H9" s="67" t="s">
        <v>409</v>
      </c>
      <c r="I9" s="67" t="s">
        <v>1</v>
      </c>
      <c r="J9" s="67" t="s">
        <v>90</v>
      </c>
      <c r="K9" s="67" t="s">
        <v>350</v>
      </c>
      <c r="L9" s="67" t="s">
        <v>410</v>
      </c>
      <c r="M9" s="69">
        <v>0</v>
      </c>
      <c r="N9" s="69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  <c r="W9" s="67">
        <v>0</v>
      </c>
      <c r="X9" s="67">
        <v>0</v>
      </c>
      <c r="Y9" s="67">
        <v>0</v>
      </c>
      <c r="Z9" s="67">
        <v>0</v>
      </c>
      <c r="AA9" s="67">
        <v>309</v>
      </c>
      <c r="AB9" s="67">
        <v>286</v>
      </c>
      <c r="AC9" s="67">
        <v>200</v>
      </c>
      <c r="AD9" s="67">
        <v>109</v>
      </c>
      <c r="AE9" s="67">
        <v>7</v>
      </c>
      <c r="AF9" s="67">
        <v>16</v>
      </c>
      <c r="AG9" s="67">
        <v>192</v>
      </c>
      <c r="AH9" s="67">
        <v>93</v>
      </c>
      <c r="AI9" s="67">
        <v>0</v>
      </c>
      <c r="AJ9" s="67">
        <v>1</v>
      </c>
      <c r="AK9" s="67">
        <v>309</v>
      </c>
      <c r="AL9" s="67">
        <v>286</v>
      </c>
      <c r="AM9" s="67">
        <v>0</v>
      </c>
      <c r="AN9" s="67">
        <v>0</v>
      </c>
      <c r="AO9" s="67">
        <v>309</v>
      </c>
      <c r="AP9" s="67">
        <v>286</v>
      </c>
    </row>
    <row r="10" spans="1:42">
      <c r="A10" s="83">
        <v>45294</v>
      </c>
      <c r="B10" s="67" t="s">
        <v>26</v>
      </c>
      <c r="C10" s="67" t="s">
        <v>26</v>
      </c>
      <c r="D10" s="67" t="s">
        <v>348</v>
      </c>
      <c r="E10" s="67" t="s">
        <v>349</v>
      </c>
      <c r="F10" s="67" t="s">
        <v>349</v>
      </c>
      <c r="G10" s="95">
        <v>45041</v>
      </c>
      <c r="H10" s="67" t="s">
        <v>409</v>
      </c>
      <c r="I10" s="67" t="s">
        <v>1</v>
      </c>
      <c r="J10" s="67" t="s">
        <v>90</v>
      </c>
      <c r="K10" s="67" t="s">
        <v>350</v>
      </c>
      <c r="L10" s="67" t="s">
        <v>410</v>
      </c>
      <c r="M10" s="69">
        <v>0</v>
      </c>
      <c r="N10" s="69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  <c r="W10" s="67">
        <v>0</v>
      </c>
      <c r="X10" s="67">
        <v>0</v>
      </c>
      <c r="Y10" s="67">
        <v>0</v>
      </c>
      <c r="Z10" s="67">
        <v>0</v>
      </c>
      <c r="AA10" s="67">
        <v>309</v>
      </c>
      <c r="AB10" s="67">
        <v>286</v>
      </c>
      <c r="AC10" s="67">
        <v>200</v>
      </c>
      <c r="AD10" s="67">
        <v>109</v>
      </c>
      <c r="AE10" s="67">
        <v>7</v>
      </c>
      <c r="AF10" s="67">
        <v>16</v>
      </c>
      <c r="AG10" s="67">
        <v>193</v>
      </c>
      <c r="AH10" s="67">
        <v>93</v>
      </c>
      <c r="AI10" s="67">
        <v>0</v>
      </c>
      <c r="AJ10" s="67">
        <v>1</v>
      </c>
      <c r="AK10" s="67">
        <v>309</v>
      </c>
      <c r="AL10" s="67">
        <v>286</v>
      </c>
      <c r="AM10" s="67">
        <v>0</v>
      </c>
      <c r="AN10" s="67">
        <v>0</v>
      </c>
      <c r="AO10" s="67">
        <v>309</v>
      </c>
      <c r="AP10" s="67">
        <v>286</v>
      </c>
    </row>
    <row r="11" spans="1:42">
      <c r="A11" s="83">
        <v>45412</v>
      </c>
      <c r="B11" s="67" t="s">
        <v>26</v>
      </c>
      <c r="C11" s="67" t="s">
        <v>26</v>
      </c>
      <c r="D11" s="67" t="s">
        <v>348</v>
      </c>
      <c r="E11" s="67" t="s">
        <v>349</v>
      </c>
      <c r="F11" s="67" t="s">
        <v>349</v>
      </c>
      <c r="G11" s="95">
        <v>45041</v>
      </c>
      <c r="H11" s="67" t="s">
        <v>409</v>
      </c>
      <c r="I11" s="67" t="s">
        <v>1</v>
      </c>
      <c r="J11" s="67" t="s">
        <v>90</v>
      </c>
      <c r="K11" s="67" t="s">
        <v>350</v>
      </c>
      <c r="L11" s="67" t="s">
        <v>410</v>
      </c>
      <c r="M11" s="69">
        <v>0</v>
      </c>
      <c r="N11" s="69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  <c r="U11" s="67">
        <v>0</v>
      </c>
      <c r="V11" s="67">
        <v>0</v>
      </c>
      <c r="W11" s="67">
        <v>0</v>
      </c>
      <c r="X11" s="67">
        <v>0</v>
      </c>
      <c r="Y11" s="67">
        <v>0</v>
      </c>
      <c r="Z11" s="67">
        <v>0</v>
      </c>
      <c r="AA11" s="67">
        <v>237</v>
      </c>
      <c r="AB11" s="67">
        <v>215</v>
      </c>
      <c r="AC11" s="67">
        <v>183</v>
      </c>
      <c r="AD11" s="67">
        <v>54</v>
      </c>
      <c r="AE11" s="67">
        <v>3</v>
      </c>
      <c r="AF11" s="67">
        <v>4</v>
      </c>
      <c r="AG11" s="67">
        <v>174</v>
      </c>
      <c r="AH11" s="67">
        <v>50</v>
      </c>
      <c r="AI11" s="67">
        <v>6</v>
      </c>
      <c r="AJ11" s="67">
        <v>0</v>
      </c>
      <c r="AK11" s="67">
        <v>237</v>
      </c>
      <c r="AL11" s="67">
        <v>215</v>
      </c>
      <c r="AM11" s="67">
        <v>0</v>
      </c>
      <c r="AN11" s="67">
        <v>0</v>
      </c>
      <c r="AO11" s="67">
        <v>237</v>
      </c>
      <c r="AP11" s="67">
        <v>215</v>
      </c>
    </row>
    <row r="12" spans="1:42">
      <c r="A12" s="83">
        <v>45442</v>
      </c>
      <c r="B12" s="67" t="s">
        <v>26</v>
      </c>
      <c r="C12" s="67" t="s">
        <v>26</v>
      </c>
      <c r="D12" s="67" t="s">
        <v>348</v>
      </c>
      <c r="E12" s="67" t="s">
        <v>349</v>
      </c>
      <c r="F12" s="67" t="s">
        <v>349</v>
      </c>
      <c r="G12" s="95">
        <v>45041</v>
      </c>
      <c r="H12" s="67" t="s">
        <v>409</v>
      </c>
      <c r="I12" s="67" t="s">
        <v>1</v>
      </c>
      <c r="J12" s="67" t="s">
        <v>90</v>
      </c>
      <c r="K12" s="67" t="s">
        <v>350</v>
      </c>
      <c r="L12" s="67" t="s">
        <v>410</v>
      </c>
      <c r="M12" s="69">
        <v>0</v>
      </c>
      <c r="N12" s="69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  <c r="W12" s="67">
        <v>0</v>
      </c>
      <c r="X12" s="67">
        <v>0</v>
      </c>
      <c r="Y12" s="67">
        <v>0</v>
      </c>
      <c r="Z12" s="67">
        <v>0</v>
      </c>
      <c r="AA12" s="67">
        <v>94</v>
      </c>
      <c r="AB12" s="67">
        <v>42</v>
      </c>
      <c r="AC12" s="67">
        <v>59</v>
      </c>
      <c r="AD12" s="67">
        <v>35</v>
      </c>
      <c r="AE12" s="67">
        <v>4</v>
      </c>
      <c r="AF12" s="67">
        <v>6</v>
      </c>
      <c r="AG12" s="67">
        <v>54</v>
      </c>
      <c r="AH12" s="67">
        <v>29</v>
      </c>
      <c r="AI12" s="67">
        <v>1</v>
      </c>
      <c r="AJ12" s="67">
        <v>0</v>
      </c>
      <c r="AK12" s="67">
        <v>94</v>
      </c>
      <c r="AL12" s="67">
        <v>42</v>
      </c>
      <c r="AM12" s="67">
        <v>0</v>
      </c>
      <c r="AN12" s="67">
        <v>0</v>
      </c>
      <c r="AO12" s="67">
        <v>94</v>
      </c>
      <c r="AP12" s="67">
        <v>42</v>
      </c>
    </row>
    <row r="13" spans="1:42">
      <c r="A13" s="83">
        <v>45348</v>
      </c>
      <c r="B13" s="67" t="s">
        <v>411</v>
      </c>
      <c r="C13" s="67" t="s">
        <v>17</v>
      </c>
      <c r="D13" s="67" t="s">
        <v>351</v>
      </c>
      <c r="E13" s="67" t="s">
        <v>352</v>
      </c>
      <c r="G13" s="68">
        <v>45210</v>
      </c>
      <c r="H13" s="67" t="s">
        <v>409</v>
      </c>
      <c r="I13" s="67" t="s">
        <v>1</v>
      </c>
      <c r="J13" s="67" t="s">
        <v>353</v>
      </c>
      <c r="K13" s="67" t="s">
        <v>197</v>
      </c>
      <c r="L13" s="67" t="s">
        <v>410</v>
      </c>
      <c r="M13" s="69">
        <v>36</v>
      </c>
      <c r="N13" s="69">
        <v>7</v>
      </c>
      <c r="O13" s="67">
        <v>15</v>
      </c>
      <c r="P13" s="67">
        <v>21</v>
      </c>
      <c r="Q13" s="67">
        <v>12</v>
      </c>
      <c r="R13" s="67">
        <v>13</v>
      </c>
      <c r="S13" s="67">
        <v>3</v>
      </c>
      <c r="T13" s="67">
        <v>8</v>
      </c>
      <c r="U13" s="67">
        <v>0</v>
      </c>
      <c r="V13" s="67">
        <v>0</v>
      </c>
      <c r="W13" s="67">
        <v>36</v>
      </c>
      <c r="X13" s="67">
        <v>7</v>
      </c>
      <c r="Y13" s="67">
        <v>0</v>
      </c>
      <c r="Z13" s="67">
        <v>0</v>
      </c>
      <c r="AA13" s="67">
        <v>0</v>
      </c>
      <c r="AB13" s="67">
        <v>0</v>
      </c>
      <c r="AC13" s="67">
        <v>0</v>
      </c>
      <c r="AD13" s="67">
        <v>0</v>
      </c>
      <c r="AE13" s="67">
        <v>0</v>
      </c>
      <c r="AF13" s="67">
        <v>0</v>
      </c>
      <c r="AG13" s="67">
        <v>0</v>
      </c>
      <c r="AH13" s="67">
        <v>0</v>
      </c>
      <c r="AI13" s="67">
        <v>0</v>
      </c>
      <c r="AJ13" s="67">
        <v>0</v>
      </c>
      <c r="AK13" s="67">
        <v>0</v>
      </c>
      <c r="AL13" s="67">
        <v>0</v>
      </c>
      <c r="AM13" s="67">
        <v>0</v>
      </c>
      <c r="AN13" s="67">
        <v>0</v>
      </c>
      <c r="AO13" s="67">
        <v>36</v>
      </c>
      <c r="AP13" s="67">
        <v>7</v>
      </c>
    </row>
    <row r="14" spans="1:42">
      <c r="A14" s="83" t="s">
        <v>412</v>
      </c>
      <c r="B14" s="67" t="s">
        <v>413</v>
      </c>
      <c r="C14" s="67" t="s">
        <v>17</v>
      </c>
      <c r="D14" s="67" t="s">
        <v>351</v>
      </c>
      <c r="E14" s="67" t="s">
        <v>352</v>
      </c>
      <c r="G14" s="68">
        <v>45210</v>
      </c>
      <c r="H14" s="67" t="s">
        <v>409</v>
      </c>
      <c r="I14" s="67" t="s">
        <v>1</v>
      </c>
      <c r="J14" s="67" t="s">
        <v>414</v>
      </c>
      <c r="K14" s="67" t="s">
        <v>197</v>
      </c>
      <c r="L14" s="67" t="s">
        <v>410</v>
      </c>
      <c r="M14" s="69">
        <v>20</v>
      </c>
      <c r="N14" s="69">
        <v>6</v>
      </c>
      <c r="O14" s="67">
        <v>11</v>
      </c>
      <c r="P14" s="67">
        <v>9</v>
      </c>
      <c r="Q14" s="67">
        <v>6</v>
      </c>
      <c r="R14" s="67">
        <v>5</v>
      </c>
      <c r="S14" s="67">
        <v>5</v>
      </c>
      <c r="T14" s="67">
        <v>4</v>
      </c>
      <c r="U14" s="67">
        <v>0</v>
      </c>
      <c r="V14" s="67">
        <v>0</v>
      </c>
      <c r="W14" s="67">
        <v>20</v>
      </c>
      <c r="X14" s="67">
        <v>5</v>
      </c>
      <c r="Y14" s="67">
        <v>0</v>
      </c>
      <c r="Z14" s="67">
        <v>0</v>
      </c>
      <c r="AA14" s="67">
        <v>0</v>
      </c>
      <c r="AB14" s="67">
        <v>0</v>
      </c>
      <c r="AC14" s="67">
        <v>0</v>
      </c>
      <c r="AD14" s="67">
        <v>0</v>
      </c>
      <c r="AE14" s="67">
        <v>0</v>
      </c>
      <c r="AF14" s="67">
        <v>0</v>
      </c>
      <c r="AG14" s="67">
        <v>0</v>
      </c>
      <c r="AH14" s="67">
        <v>0</v>
      </c>
      <c r="AI14" s="67">
        <v>0</v>
      </c>
      <c r="AJ14" s="67">
        <v>0</v>
      </c>
      <c r="AK14" s="67">
        <v>0</v>
      </c>
      <c r="AL14" s="67">
        <v>0</v>
      </c>
      <c r="AM14" s="67">
        <v>0</v>
      </c>
      <c r="AN14" s="67">
        <v>0</v>
      </c>
      <c r="AO14" s="67">
        <v>20</v>
      </c>
      <c r="AP14" s="67">
        <v>6</v>
      </c>
    </row>
    <row r="15" spans="1:42">
      <c r="A15" s="83" t="s">
        <v>415</v>
      </c>
      <c r="B15" s="67" t="s">
        <v>413</v>
      </c>
      <c r="C15" s="67" t="s">
        <v>17</v>
      </c>
      <c r="D15" s="67" t="s">
        <v>351</v>
      </c>
      <c r="E15" s="67" t="s">
        <v>352</v>
      </c>
      <c r="G15" s="68">
        <v>45210</v>
      </c>
      <c r="H15" s="67" t="s">
        <v>409</v>
      </c>
      <c r="I15" s="67" t="s">
        <v>1</v>
      </c>
      <c r="J15" s="67" t="s">
        <v>414</v>
      </c>
      <c r="K15" s="67" t="s">
        <v>197</v>
      </c>
      <c r="L15" s="67" t="s">
        <v>410</v>
      </c>
      <c r="M15" s="69">
        <v>57</v>
      </c>
      <c r="N15" s="69">
        <v>11</v>
      </c>
      <c r="O15" s="67">
        <v>25</v>
      </c>
      <c r="P15" s="67">
        <v>32</v>
      </c>
      <c r="Q15" s="67">
        <v>13</v>
      </c>
      <c r="R15" s="67">
        <v>16</v>
      </c>
      <c r="S15" s="67">
        <v>11</v>
      </c>
      <c r="T15" s="67">
        <v>15</v>
      </c>
      <c r="U15" s="67">
        <v>1</v>
      </c>
      <c r="V15" s="67">
        <v>1</v>
      </c>
      <c r="W15" s="67">
        <v>57</v>
      </c>
      <c r="X15" s="67">
        <v>11</v>
      </c>
      <c r="Y15" s="67">
        <v>0</v>
      </c>
      <c r="Z15" s="67">
        <v>0</v>
      </c>
      <c r="AA15" s="67">
        <v>0</v>
      </c>
      <c r="AB15" s="67">
        <v>0</v>
      </c>
      <c r="AC15" s="67">
        <v>0</v>
      </c>
      <c r="AD15" s="67">
        <v>0</v>
      </c>
      <c r="AE15" s="67">
        <v>0</v>
      </c>
      <c r="AF15" s="67">
        <v>0</v>
      </c>
      <c r="AG15" s="67">
        <v>0</v>
      </c>
      <c r="AH15" s="67">
        <v>0</v>
      </c>
      <c r="AI15" s="67">
        <v>0</v>
      </c>
      <c r="AJ15" s="67">
        <v>0</v>
      </c>
      <c r="AK15" s="67">
        <v>0</v>
      </c>
      <c r="AL15" s="67">
        <v>0</v>
      </c>
      <c r="AM15" s="67">
        <v>0</v>
      </c>
      <c r="AN15" s="67">
        <v>0</v>
      </c>
      <c r="AO15" s="67">
        <v>57</v>
      </c>
      <c r="AP15" s="67">
        <v>11</v>
      </c>
    </row>
    <row r="16" spans="1:42">
      <c r="A16" s="83" t="s">
        <v>416</v>
      </c>
      <c r="B16" s="67" t="s">
        <v>413</v>
      </c>
      <c r="C16" s="67" t="s">
        <v>17</v>
      </c>
      <c r="D16" s="67" t="s">
        <v>351</v>
      </c>
      <c r="E16" s="67" t="s">
        <v>352</v>
      </c>
      <c r="G16" s="68">
        <v>45210</v>
      </c>
      <c r="H16" s="67" t="s">
        <v>409</v>
      </c>
      <c r="I16" s="67" t="s">
        <v>1</v>
      </c>
      <c r="J16" s="67" t="s">
        <v>414</v>
      </c>
      <c r="K16" s="67" t="s">
        <v>197</v>
      </c>
      <c r="L16" s="67" t="s">
        <v>410</v>
      </c>
      <c r="M16" s="69">
        <v>117</v>
      </c>
      <c r="N16" s="69">
        <v>24</v>
      </c>
      <c r="O16" s="67">
        <v>47</v>
      </c>
      <c r="P16" s="67">
        <v>70</v>
      </c>
      <c r="Q16" s="67">
        <v>25</v>
      </c>
      <c r="R16" s="67">
        <v>36</v>
      </c>
      <c r="S16" s="67">
        <v>21</v>
      </c>
      <c r="T16" s="67">
        <v>33</v>
      </c>
      <c r="U16" s="67">
        <v>1</v>
      </c>
      <c r="V16" s="67">
        <v>1</v>
      </c>
      <c r="W16" s="67">
        <v>117</v>
      </c>
      <c r="X16" s="67">
        <v>24</v>
      </c>
      <c r="Y16" s="67">
        <v>0</v>
      </c>
      <c r="Z16" s="67">
        <v>0</v>
      </c>
      <c r="AA16" s="67">
        <v>0</v>
      </c>
      <c r="AB16" s="67">
        <v>0</v>
      </c>
      <c r="AC16" s="67">
        <v>0</v>
      </c>
      <c r="AD16" s="67">
        <v>0</v>
      </c>
      <c r="AE16" s="67">
        <v>0</v>
      </c>
      <c r="AF16" s="67">
        <v>0</v>
      </c>
      <c r="AG16" s="67">
        <v>0</v>
      </c>
      <c r="AH16" s="67">
        <v>0</v>
      </c>
      <c r="AI16" s="67">
        <v>0</v>
      </c>
      <c r="AJ16" s="67">
        <v>0</v>
      </c>
      <c r="AK16" s="67">
        <v>0</v>
      </c>
      <c r="AL16" s="67">
        <v>0</v>
      </c>
      <c r="AM16" s="67">
        <v>0</v>
      </c>
      <c r="AN16" s="67">
        <v>0</v>
      </c>
      <c r="AO16" s="67">
        <v>117</v>
      </c>
      <c r="AP16" s="67">
        <v>24</v>
      </c>
    </row>
    <row r="17" spans="1:42">
      <c r="A17" s="83" t="s">
        <v>417</v>
      </c>
      <c r="B17" s="67" t="s">
        <v>413</v>
      </c>
      <c r="C17" s="67" t="s">
        <v>17</v>
      </c>
      <c r="D17" s="67" t="s">
        <v>351</v>
      </c>
      <c r="E17" s="67" t="s">
        <v>352</v>
      </c>
      <c r="G17" s="68">
        <v>45210</v>
      </c>
      <c r="H17" s="67" t="s">
        <v>409</v>
      </c>
      <c r="I17" s="67" t="s">
        <v>1</v>
      </c>
      <c r="J17" s="67" t="s">
        <v>414</v>
      </c>
      <c r="K17" s="67" t="s">
        <v>197</v>
      </c>
      <c r="L17" s="67" t="s">
        <v>410</v>
      </c>
      <c r="M17" s="69">
        <v>300</v>
      </c>
      <c r="N17" s="69">
        <v>60</v>
      </c>
      <c r="O17" s="67">
        <v>139</v>
      </c>
      <c r="P17" s="67">
        <v>161</v>
      </c>
      <c r="Q17" s="67">
        <v>74</v>
      </c>
      <c r="R17" s="67">
        <v>82</v>
      </c>
      <c r="S17" s="67">
        <v>63</v>
      </c>
      <c r="T17" s="67">
        <v>76</v>
      </c>
      <c r="U17" s="67">
        <v>3</v>
      </c>
      <c r="V17" s="67">
        <v>3</v>
      </c>
      <c r="W17" s="67">
        <v>300</v>
      </c>
      <c r="X17" s="67">
        <v>60</v>
      </c>
      <c r="Y17" s="67">
        <v>0</v>
      </c>
      <c r="Z17" s="67">
        <v>0</v>
      </c>
      <c r="AA17" s="67">
        <v>0</v>
      </c>
      <c r="AB17" s="67">
        <v>0</v>
      </c>
      <c r="AC17" s="67">
        <v>0</v>
      </c>
      <c r="AD17" s="67">
        <v>0</v>
      </c>
      <c r="AE17" s="67">
        <v>0</v>
      </c>
      <c r="AF17" s="67">
        <v>0</v>
      </c>
      <c r="AG17" s="67">
        <v>0</v>
      </c>
      <c r="AH17" s="67">
        <v>0</v>
      </c>
      <c r="AI17" s="67">
        <v>0</v>
      </c>
      <c r="AJ17" s="67">
        <v>0</v>
      </c>
      <c r="AK17" s="67">
        <v>0</v>
      </c>
      <c r="AL17" s="67">
        <v>0</v>
      </c>
      <c r="AM17" s="67">
        <v>0</v>
      </c>
      <c r="AN17" s="67">
        <v>0</v>
      </c>
      <c r="AO17" s="67">
        <v>300</v>
      </c>
      <c r="AP17" s="67">
        <v>60</v>
      </c>
    </row>
    <row r="18" spans="1:42">
      <c r="A18" s="83">
        <v>45304</v>
      </c>
      <c r="B18" s="67" t="s">
        <v>225</v>
      </c>
      <c r="C18" s="67" t="s">
        <v>19</v>
      </c>
      <c r="D18" s="67" t="s">
        <v>354</v>
      </c>
      <c r="E18" s="67" t="s">
        <v>355</v>
      </c>
      <c r="F18" s="67" t="s">
        <v>355</v>
      </c>
      <c r="G18" s="68">
        <v>44932</v>
      </c>
      <c r="H18" s="67" t="s">
        <v>409</v>
      </c>
      <c r="I18" s="67" t="s">
        <v>1</v>
      </c>
      <c r="J18" s="67" t="s">
        <v>181</v>
      </c>
      <c r="K18" s="67" t="s">
        <v>90</v>
      </c>
      <c r="L18" s="67" t="s">
        <v>410</v>
      </c>
      <c r="M18" s="69">
        <v>5264</v>
      </c>
      <c r="N18" s="69">
        <v>1052</v>
      </c>
      <c r="O18" s="67">
        <v>2632</v>
      </c>
      <c r="P18" s="67">
        <v>2632</v>
      </c>
      <c r="Q18" s="67">
        <v>1369</v>
      </c>
      <c r="R18" s="67">
        <v>1316</v>
      </c>
      <c r="S18" s="67">
        <v>1211</v>
      </c>
      <c r="T18" s="67">
        <v>1263</v>
      </c>
      <c r="U18" s="67">
        <v>53</v>
      </c>
      <c r="V18" s="67">
        <v>52</v>
      </c>
      <c r="W18" s="67">
        <v>5264</v>
      </c>
      <c r="X18" s="67">
        <v>1053</v>
      </c>
      <c r="Y18" s="67">
        <v>0</v>
      </c>
      <c r="Z18" s="67">
        <v>0</v>
      </c>
      <c r="AA18" s="67">
        <v>0</v>
      </c>
      <c r="AB18" s="67">
        <v>0</v>
      </c>
      <c r="AC18" s="67">
        <v>0</v>
      </c>
      <c r="AD18" s="67">
        <v>0</v>
      </c>
      <c r="AE18" s="67">
        <v>0</v>
      </c>
      <c r="AF18" s="67">
        <v>0</v>
      </c>
      <c r="AG18" s="67">
        <v>0</v>
      </c>
      <c r="AH18" s="67">
        <v>0</v>
      </c>
      <c r="AI18" s="67">
        <v>0</v>
      </c>
      <c r="AJ18" s="67">
        <v>0</v>
      </c>
      <c r="AK18" s="67">
        <v>0</v>
      </c>
      <c r="AL18" s="67">
        <v>0</v>
      </c>
      <c r="AM18" s="67">
        <v>0</v>
      </c>
      <c r="AN18" s="67">
        <v>0</v>
      </c>
      <c r="AO18" s="67">
        <v>5264</v>
      </c>
      <c r="AP18" s="67">
        <v>1052.8</v>
      </c>
    </row>
    <row r="19" spans="1:42">
      <c r="A19" s="83">
        <v>45388</v>
      </c>
      <c r="B19" s="67" t="s">
        <v>225</v>
      </c>
      <c r="C19" s="67" t="s">
        <v>19</v>
      </c>
      <c r="D19" s="67" t="s">
        <v>354</v>
      </c>
      <c r="E19" s="67" t="s">
        <v>355</v>
      </c>
      <c r="F19" s="67" t="s">
        <v>355</v>
      </c>
      <c r="G19" s="68">
        <v>44932</v>
      </c>
      <c r="H19" s="67" t="s">
        <v>409</v>
      </c>
      <c r="I19" s="67" t="s">
        <v>1</v>
      </c>
      <c r="J19" s="67" t="s">
        <v>418</v>
      </c>
      <c r="K19" s="67" t="s">
        <v>418</v>
      </c>
      <c r="L19" s="67" t="s">
        <v>410</v>
      </c>
      <c r="M19" s="69">
        <v>3019</v>
      </c>
      <c r="N19" s="69">
        <v>1016</v>
      </c>
      <c r="O19" s="67">
        <v>1509</v>
      </c>
      <c r="P19" s="67">
        <v>1510</v>
      </c>
      <c r="Q19" s="67">
        <v>754</v>
      </c>
      <c r="R19" s="67">
        <v>755</v>
      </c>
      <c r="S19" s="67">
        <v>725</v>
      </c>
      <c r="T19" s="67">
        <v>736</v>
      </c>
      <c r="U19" s="67">
        <v>30</v>
      </c>
      <c r="V19" s="67">
        <v>19</v>
      </c>
      <c r="W19" s="67">
        <v>3019</v>
      </c>
      <c r="X19" s="67">
        <v>1016</v>
      </c>
      <c r="Y19" s="67">
        <v>0</v>
      </c>
      <c r="Z19" s="67">
        <v>0</v>
      </c>
      <c r="AA19" s="67">
        <v>0</v>
      </c>
      <c r="AB19" s="67">
        <v>0</v>
      </c>
      <c r="AC19" s="67">
        <v>0</v>
      </c>
      <c r="AD19" s="67">
        <v>0</v>
      </c>
      <c r="AE19" s="67">
        <v>0</v>
      </c>
      <c r="AF19" s="67">
        <v>0</v>
      </c>
      <c r="AG19" s="67">
        <v>0</v>
      </c>
      <c r="AH19" s="67">
        <v>0</v>
      </c>
      <c r="AI19" s="67">
        <v>0</v>
      </c>
      <c r="AJ19" s="67">
        <v>0</v>
      </c>
      <c r="AK19" s="67">
        <v>0</v>
      </c>
      <c r="AL19" s="67">
        <v>0</v>
      </c>
      <c r="AM19" s="67">
        <v>0</v>
      </c>
      <c r="AN19" s="67">
        <v>0</v>
      </c>
      <c r="AO19" s="67">
        <v>3019</v>
      </c>
      <c r="AP19" s="67">
        <v>1016</v>
      </c>
    </row>
    <row r="20" spans="1:42">
      <c r="A20" s="83">
        <v>45464</v>
      </c>
      <c r="B20" s="67" t="s">
        <v>225</v>
      </c>
      <c r="C20" s="67" t="s">
        <v>19</v>
      </c>
      <c r="D20" s="67" t="s">
        <v>354</v>
      </c>
      <c r="E20" s="67" t="s">
        <v>355</v>
      </c>
      <c r="F20" s="67" t="s">
        <v>355</v>
      </c>
      <c r="G20" s="68">
        <v>44932</v>
      </c>
      <c r="H20" s="67" t="s">
        <v>409</v>
      </c>
      <c r="I20" s="67" t="s">
        <v>1</v>
      </c>
      <c r="J20" s="67" t="s">
        <v>418</v>
      </c>
      <c r="K20" s="67" t="s">
        <v>418</v>
      </c>
      <c r="L20" s="67" t="s">
        <v>410</v>
      </c>
      <c r="M20" s="69">
        <v>3019</v>
      </c>
      <c r="N20" s="69">
        <v>503</v>
      </c>
      <c r="O20" s="67">
        <v>1480</v>
      </c>
      <c r="P20" s="67">
        <v>1539</v>
      </c>
      <c r="Q20" s="67">
        <v>760</v>
      </c>
      <c r="R20" s="67">
        <v>776</v>
      </c>
      <c r="S20" s="67">
        <v>689</v>
      </c>
      <c r="T20" s="67">
        <v>715</v>
      </c>
      <c r="U20" s="67">
        <v>44</v>
      </c>
      <c r="V20" s="67">
        <v>35</v>
      </c>
      <c r="W20" s="67">
        <v>3019</v>
      </c>
      <c r="X20" s="67">
        <v>503</v>
      </c>
      <c r="Y20" s="67">
        <v>0</v>
      </c>
      <c r="Z20" s="67">
        <v>0</v>
      </c>
      <c r="AA20" s="67">
        <v>608</v>
      </c>
      <c r="AB20" s="67">
        <v>122</v>
      </c>
      <c r="AC20" s="67">
        <v>261</v>
      </c>
      <c r="AD20" s="67">
        <v>347</v>
      </c>
      <c r="AE20" s="67">
        <v>127</v>
      </c>
      <c r="AF20" s="67">
        <v>143</v>
      </c>
      <c r="AG20" s="67">
        <v>142</v>
      </c>
      <c r="AH20" s="67">
        <v>153</v>
      </c>
      <c r="AI20" s="67">
        <v>17</v>
      </c>
      <c r="AJ20" s="67">
        <v>26</v>
      </c>
      <c r="AK20" s="67">
        <v>608</v>
      </c>
      <c r="AL20" s="67">
        <v>122</v>
      </c>
      <c r="AM20" s="67">
        <v>0</v>
      </c>
      <c r="AN20" s="67">
        <v>0</v>
      </c>
      <c r="AO20" s="67">
        <v>3627</v>
      </c>
      <c r="AP20" s="67">
        <v>625</v>
      </c>
    </row>
    <row r="21" spans="1:42">
      <c r="A21" s="83">
        <v>45348</v>
      </c>
      <c r="B21" s="67" t="s">
        <v>411</v>
      </c>
      <c r="C21" s="67" t="s">
        <v>27</v>
      </c>
      <c r="D21" s="67" t="s">
        <v>356</v>
      </c>
      <c r="E21" s="67" t="s">
        <v>357</v>
      </c>
      <c r="F21" s="67" t="s">
        <v>357</v>
      </c>
      <c r="G21" s="68">
        <v>45331</v>
      </c>
      <c r="H21" s="67" t="s">
        <v>409</v>
      </c>
      <c r="I21" s="67" t="s">
        <v>1</v>
      </c>
      <c r="J21" s="67" t="s">
        <v>353</v>
      </c>
      <c r="K21" s="67" t="s">
        <v>197</v>
      </c>
      <c r="L21" s="67" t="s">
        <v>410</v>
      </c>
      <c r="M21" s="69">
        <v>54</v>
      </c>
      <c r="N21" s="69">
        <v>10</v>
      </c>
      <c r="O21" s="67">
        <v>21</v>
      </c>
      <c r="P21" s="67">
        <v>33</v>
      </c>
      <c r="Q21" s="67">
        <v>10</v>
      </c>
      <c r="R21" s="67">
        <v>21</v>
      </c>
      <c r="S21" s="67">
        <v>11</v>
      </c>
      <c r="T21" s="67">
        <v>12</v>
      </c>
      <c r="U21" s="67">
        <v>2</v>
      </c>
      <c r="V21" s="67">
        <v>0</v>
      </c>
      <c r="W21" s="67">
        <v>54</v>
      </c>
      <c r="X21" s="67">
        <v>10</v>
      </c>
      <c r="Y21" s="67">
        <v>0</v>
      </c>
      <c r="Z21" s="67">
        <v>0</v>
      </c>
      <c r="AA21" s="67">
        <v>0</v>
      </c>
      <c r="AB21" s="67">
        <v>0</v>
      </c>
      <c r="AC21" s="67">
        <v>0</v>
      </c>
      <c r="AD21" s="67">
        <v>0</v>
      </c>
      <c r="AE21" s="67">
        <v>0</v>
      </c>
      <c r="AF21" s="67">
        <v>0</v>
      </c>
      <c r="AG21" s="67">
        <v>0</v>
      </c>
      <c r="AH21" s="67">
        <v>0</v>
      </c>
      <c r="AI21" s="67">
        <v>0</v>
      </c>
      <c r="AJ21" s="67">
        <v>0</v>
      </c>
      <c r="AK21" s="67">
        <v>0</v>
      </c>
      <c r="AL21" s="67">
        <v>0</v>
      </c>
      <c r="AM21" s="67">
        <v>0</v>
      </c>
      <c r="AN21" s="67">
        <v>0</v>
      </c>
      <c r="AO21" s="67">
        <v>54</v>
      </c>
      <c r="AP21" s="67">
        <v>10</v>
      </c>
    </row>
    <row r="22" spans="1:42">
      <c r="A22" s="83">
        <v>45377</v>
      </c>
      <c r="B22" s="67" t="s">
        <v>413</v>
      </c>
      <c r="C22" s="67" t="s">
        <v>22</v>
      </c>
      <c r="D22" s="67" t="s">
        <v>356</v>
      </c>
      <c r="E22" s="67" t="s">
        <v>357</v>
      </c>
      <c r="F22" s="67" t="s">
        <v>357</v>
      </c>
      <c r="G22" s="68">
        <v>45331</v>
      </c>
      <c r="H22" s="67" t="s">
        <v>409</v>
      </c>
      <c r="I22" s="67" t="s">
        <v>1</v>
      </c>
      <c r="J22" s="67" t="s">
        <v>181</v>
      </c>
      <c r="K22" s="67" t="s">
        <v>419</v>
      </c>
      <c r="L22" s="67" t="s">
        <v>410</v>
      </c>
      <c r="M22" s="69">
        <v>117</v>
      </c>
      <c r="N22" s="69">
        <v>24</v>
      </c>
      <c r="O22" s="67">
        <v>63</v>
      </c>
      <c r="P22" s="67">
        <v>54</v>
      </c>
      <c r="Q22" s="67">
        <v>38</v>
      </c>
      <c r="R22" s="67">
        <v>29</v>
      </c>
      <c r="S22" s="67">
        <v>22</v>
      </c>
      <c r="T22" s="67">
        <v>20</v>
      </c>
      <c r="U22" s="67">
        <v>3</v>
      </c>
      <c r="V22" s="67">
        <v>5</v>
      </c>
      <c r="W22" s="67">
        <v>0</v>
      </c>
      <c r="X22" s="67">
        <v>0</v>
      </c>
      <c r="Y22" s="67">
        <v>0</v>
      </c>
      <c r="Z22" s="67">
        <v>0</v>
      </c>
      <c r="AA22" s="67">
        <v>0</v>
      </c>
      <c r="AB22" s="67">
        <v>0</v>
      </c>
      <c r="AC22" s="67">
        <v>0</v>
      </c>
      <c r="AD22" s="67">
        <v>0</v>
      </c>
      <c r="AE22" s="67">
        <v>0</v>
      </c>
      <c r="AF22" s="67">
        <v>0</v>
      </c>
      <c r="AG22" s="67">
        <v>0</v>
      </c>
      <c r="AH22" s="67">
        <v>0</v>
      </c>
      <c r="AI22" s="67">
        <v>0</v>
      </c>
      <c r="AJ22" s="67">
        <v>0</v>
      </c>
      <c r="AK22" s="67">
        <v>0</v>
      </c>
      <c r="AL22" s="67">
        <v>0</v>
      </c>
      <c r="AM22" s="67">
        <v>0</v>
      </c>
      <c r="AN22" s="67">
        <v>0</v>
      </c>
      <c r="AO22" s="67">
        <v>117</v>
      </c>
      <c r="AP22" s="67">
        <v>24</v>
      </c>
    </row>
    <row r="23" spans="1:42">
      <c r="A23" s="83">
        <v>45433</v>
      </c>
      <c r="B23" s="67" t="s">
        <v>413</v>
      </c>
      <c r="C23" s="67" t="s">
        <v>22</v>
      </c>
      <c r="D23" s="67" t="s">
        <v>356</v>
      </c>
      <c r="E23" s="67" t="s">
        <v>357</v>
      </c>
      <c r="F23" s="67" t="s">
        <v>357</v>
      </c>
      <c r="G23" s="68">
        <v>45331</v>
      </c>
      <c r="H23" s="67" t="s">
        <v>409</v>
      </c>
      <c r="I23" s="67" t="s">
        <v>1</v>
      </c>
      <c r="J23" s="67" t="s">
        <v>181</v>
      </c>
      <c r="L23" s="67" t="s">
        <v>410</v>
      </c>
      <c r="M23" s="69">
        <v>107</v>
      </c>
      <c r="N23" s="69">
        <v>22</v>
      </c>
      <c r="O23" s="67">
        <v>55</v>
      </c>
      <c r="P23" s="67">
        <v>52</v>
      </c>
      <c r="Q23" s="67">
        <v>42</v>
      </c>
      <c r="R23" s="67">
        <v>36</v>
      </c>
      <c r="S23" s="67">
        <v>13</v>
      </c>
      <c r="T23" s="67">
        <v>16</v>
      </c>
      <c r="U23" s="67">
        <v>0</v>
      </c>
      <c r="V23" s="67">
        <v>0</v>
      </c>
      <c r="W23" s="67">
        <v>1189</v>
      </c>
      <c r="X23" s="67">
        <v>0</v>
      </c>
      <c r="Y23" s="67">
        <v>0</v>
      </c>
      <c r="Z23" s="67">
        <v>0</v>
      </c>
      <c r="AA23" s="67">
        <v>0</v>
      </c>
      <c r="AB23" s="67">
        <v>0</v>
      </c>
      <c r="AC23" s="67">
        <v>0</v>
      </c>
      <c r="AD23" s="67">
        <v>0</v>
      </c>
      <c r="AE23" s="67">
        <v>0</v>
      </c>
      <c r="AF23" s="67">
        <v>0</v>
      </c>
      <c r="AG23" s="67">
        <v>0</v>
      </c>
      <c r="AH23" s="67">
        <v>0</v>
      </c>
      <c r="AI23" s="67">
        <v>0</v>
      </c>
      <c r="AJ23" s="67">
        <v>0</v>
      </c>
      <c r="AK23" s="67">
        <v>0</v>
      </c>
      <c r="AL23" s="67">
        <v>0</v>
      </c>
      <c r="AM23" s="67">
        <v>0</v>
      </c>
      <c r="AN23" s="67">
        <v>0</v>
      </c>
      <c r="AO23" s="67">
        <v>107</v>
      </c>
      <c r="AP23" s="67">
        <v>22</v>
      </c>
    </row>
    <row r="24" spans="1:42">
      <c r="A24" s="83">
        <v>45441</v>
      </c>
      <c r="B24" s="67" t="s">
        <v>413</v>
      </c>
      <c r="C24" s="67" t="s">
        <v>22</v>
      </c>
      <c r="D24" s="67" t="s">
        <v>356</v>
      </c>
      <c r="E24" s="67" t="s">
        <v>357</v>
      </c>
      <c r="F24" s="67" t="s">
        <v>357</v>
      </c>
      <c r="G24" s="68">
        <v>45331</v>
      </c>
      <c r="H24" s="67" t="s">
        <v>409</v>
      </c>
      <c r="I24" s="67" t="s">
        <v>1</v>
      </c>
      <c r="J24" s="67" t="s">
        <v>181</v>
      </c>
      <c r="L24" s="67" t="s">
        <v>410</v>
      </c>
      <c r="M24" s="69">
        <v>126</v>
      </c>
      <c r="N24" s="69">
        <v>33</v>
      </c>
      <c r="O24" s="67">
        <v>62</v>
      </c>
      <c r="P24" s="67">
        <v>64</v>
      </c>
      <c r="Q24" s="67">
        <v>45</v>
      </c>
      <c r="R24" s="67">
        <v>42</v>
      </c>
      <c r="S24" s="67">
        <v>16</v>
      </c>
      <c r="T24" s="67">
        <v>21</v>
      </c>
      <c r="U24" s="67">
        <v>1</v>
      </c>
      <c r="V24" s="67">
        <v>1</v>
      </c>
      <c r="W24" s="67">
        <v>0</v>
      </c>
      <c r="X24" s="67">
        <v>0</v>
      </c>
      <c r="Y24" s="67">
        <v>0</v>
      </c>
      <c r="Z24" s="67">
        <v>0</v>
      </c>
      <c r="AA24" s="67">
        <v>0</v>
      </c>
      <c r="AB24" s="67">
        <v>0</v>
      </c>
      <c r="AC24" s="67">
        <v>0</v>
      </c>
      <c r="AD24" s="67">
        <v>0</v>
      </c>
      <c r="AE24" s="67">
        <v>0</v>
      </c>
      <c r="AF24" s="67">
        <v>0</v>
      </c>
      <c r="AG24" s="67">
        <v>0</v>
      </c>
      <c r="AH24" s="67">
        <v>0</v>
      </c>
      <c r="AI24" s="67">
        <v>0</v>
      </c>
      <c r="AJ24" s="67">
        <v>0</v>
      </c>
      <c r="AK24" s="67">
        <v>0</v>
      </c>
      <c r="AL24" s="67">
        <v>0</v>
      </c>
      <c r="AM24" s="67">
        <v>0</v>
      </c>
      <c r="AN24" s="67">
        <v>0</v>
      </c>
      <c r="AO24" s="67">
        <v>126</v>
      </c>
      <c r="AP24" s="67">
        <v>33</v>
      </c>
    </row>
    <row r="25" spans="1:42">
      <c r="A25" s="83">
        <v>45329</v>
      </c>
      <c r="B25" s="67" t="s">
        <v>225</v>
      </c>
      <c r="C25" s="67" t="s">
        <v>21</v>
      </c>
      <c r="D25" s="67" t="s">
        <v>358</v>
      </c>
      <c r="E25" s="67" t="s">
        <v>359</v>
      </c>
      <c r="F25" s="67" t="s">
        <v>360</v>
      </c>
      <c r="G25" s="68">
        <v>45041</v>
      </c>
      <c r="H25" s="67" t="s">
        <v>409</v>
      </c>
      <c r="I25" s="67" t="s">
        <v>1</v>
      </c>
      <c r="J25" s="67" t="s">
        <v>90</v>
      </c>
      <c r="K25" s="67" t="s">
        <v>81</v>
      </c>
      <c r="L25" s="67" t="s">
        <v>410</v>
      </c>
      <c r="M25" s="69">
        <v>7685</v>
      </c>
      <c r="N25" s="69">
        <v>1537</v>
      </c>
      <c r="O25" s="67">
        <v>2533</v>
      </c>
      <c r="P25" s="67">
        <v>2637</v>
      </c>
      <c r="Q25" s="67">
        <v>1768</v>
      </c>
      <c r="R25" s="67">
        <v>1921</v>
      </c>
      <c r="S25" s="67">
        <v>1306</v>
      </c>
      <c r="T25" s="67">
        <v>1306</v>
      </c>
      <c r="U25" s="67">
        <v>692</v>
      </c>
      <c r="V25" s="67">
        <v>692</v>
      </c>
      <c r="W25" s="67">
        <v>7685</v>
      </c>
      <c r="X25" s="67">
        <v>1537</v>
      </c>
      <c r="Y25" s="67">
        <v>0</v>
      </c>
      <c r="Z25" s="67">
        <v>0</v>
      </c>
      <c r="AA25" s="67">
        <v>3100</v>
      </c>
      <c r="AB25" s="67">
        <v>620</v>
      </c>
      <c r="AC25" s="67">
        <v>1519</v>
      </c>
      <c r="AD25" s="67">
        <v>1581</v>
      </c>
      <c r="AE25" s="67">
        <v>713</v>
      </c>
      <c r="AF25" s="67">
        <v>775</v>
      </c>
      <c r="AG25" s="67">
        <v>527</v>
      </c>
      <c r="AH25" s="67">
        <v>527</v>
      </c>
      <c r="AI25" s="67">
        <v>279</v>
      </c>
      <c r="AJ25" s="67">
        <v>279</v>
      </c>
      <c r="AK25" s="67">
        <v>3072</v>
      </c>
      <c r="AL25" s="67">
        <v>614</v>
      </c>
      <c r="AM25" s="67">
        <v>28</v>
      </c>
      <c r="AN25" s="67">
        <v>6</v>
      </c>
      <c r="AO25" s="67">
        <v>10785</v>
      </c>
      <c r="AP25" s="67">
        <v>2157</v>
      </c>
    </row>
    <row r="26" spans="1:42">
      <c r="A26" s="83">
        <v>45336</v>
      </c>
      <c r="B26" s="67" t="s">
        <v>225</v>
      </c>
      <c r="C26" s="67" t="s">
        <v>21</v>
      </c>
      <c r="D26" s="67" t="s">
        <v>358</v>
      </c>
      <c r="E26" s="67" t="s">
        <v>359</v>
      </c>
      <c r="F26" s="67" t="s">
        <v>360</v>
      </c>
      <c r="G26" s="68">
        <v>45041</v>
      </c>
      <c r="H26" s="67" t="s">
        <v>409</v>
      </c>
      <c r="I26" s="67" t="s">
        <v>1</v>
      </c>
      <c r="J26" s="67" t="s">
        <v>90</v>
      </c>
      <c r="K26" s="67" t="s">
        <v>81</v>
      </c>
      <c r="L26" s="67" t="s">
        <v>410</v>
      </c>
      <c r="M26" s="69">
        <v>6555</v>
      </c>
      <c r="N26" s="69">
        <v>1311</v>
      </c>
      <c r="O26" s="67">
        <v>2533</v>
      </c>
      <c r="P26" s="67">
        <v>2637</v>
      </c>
      <c r="Q26" s="67">
        <v>1508</v>
      </c>
      <c r="R26" s="67">
        <v>1639</v>
      </c>
      <c r="S26" s="67">
        <v>1114</v>
      </c>
      <c r="T26" s="67">
        <v>1114</v>
      </c>
      <c r="U26" s="67">
        <v>590</v>
      </c>
      <c r="V26" s="67">
        <v>590</v>
      </c>
      <c r="W26" s="67">
        <v>6555</v>
      </c>
      <c r="X26" s="67">
        <v>1311</v>
      </c>
      <c r="Y26" s="67">
        <v>0</v>
      </c>
      <c r="Z26" s="67">
        <v>0</v>
      </c>
      <c r="AA26" s="67">
        <v>2480</v>
      </c>
      <c r="AB26" s="67">
        <v>496</v>
      </c>
      <c r="AC26" s="67">
        <v>1215</v>
      </c>
      <c r="AD26" s="67">
        <v>1265</v>
      </c>
      <c r="AE26" s="67">
        <v>570</v>
      </c>
      <c r="AF26" s="67">
        <v>620</v>
      </c>
      <c r="AG26" s="67">
        <v>422</v>
      </c>
      <c r="AH26" s="67">
        <v>422</v>
      </c>
      <c r="AI26" s="67">
        <v>223</v>
      </c>
      <c r="AJ26" s="67">
        <v>223</v>
      </c>
      <c r="AK26" s="67">
        <v>2458</v>
      </c>
      <c r="AL26" s="67">
        <v>492</v>
      </c>
      <c r="AM26" s="67">
        <v>22</v>
      </c>
      <c r="AN26" s="67">
        <v>4</v>
      </c>
      <c r="AO26" s="67">
        <v>9035</v>
      </c>
      <c r="AP26" s="67">
        <v>1807</v>
      </c>
    </row>
    <row r="27" spans="1:42">
      <c r="A27" s="83">
        <v>45343</v>
      </c>
      <c r="B27" s="67" t="s">
        <v>225</v>
      </c>
      <c r="C27" s="67" t="s">
        <v>21</v>
      </c>
      <c r="D27" s="67" t="s">
        <v>358</v>
      </c>
      <c r="E27" s="67" t="s">
        <v>359</v>
      </c>
      <c r="F27" s="67" t="s">
        <v>360</v>
      </c>
      <c r="G27" s="68">
        <v>45041</v>
      </c>
      <c r="H27" s="67" t="s">
        <v>409</v>
      </c>
      <c r="I27" s="67" t="s">
        <v>1</v>
      </c>
      <c r="J27" s="67" t="s">
        <v>90</v>
      </c>
      <c r="K27" s="67" t="s">
        <v>81</v>
      </c>
      <c r="L27" s="67" t="s">
        <v>410</v>
      </c>
      <c r="M27" s="69">
        <v>6145</v>
      </c>
      <c r="N27" s="69">
        <v>1229</v>
      </c>
      <c r="O27" s="67">
        <v>2995</v>
      </c>
      <c r="P27" s="67">
        <v>3150</v>
      </c>
      <c r="Q27" s="67">
        <v>1571</v>
      </c>
      <c r="R27" s="67">
        <v>1617</v>
      </c>
      <c r="S27" s="67">
        <v>1381</v>
      </c>
      <c r="T27" s="67">
        <v>1476</v>
      </c>
      <c r="U27" s="67">
        <v>43</v>
      </c>
      <c r="V27" s="67">
        <v>57</v>
      </c>
      <c r="W27" s="67">
        <v>6145</v>
      </c>
      <c r="X27" s="67">
        <v>1229</v>
      </c>
      <c r="Y27" s="67">
        <v>0</v>
      </c>
      <c r="Z27" s="67">
        <v>0</v>
      </c>
      <c r="AA27" s="67">
        <v>2485</v>
      </c>
      <c r="AB27" s="67">
        <v>497</v>
      </c>
      <c r="AC27" s="67">
        <v>2485</v>
      </c>
      <c r="AD27" s="67">
        <v>1211</v>
      </c>
      <c r="AE27" s="67">
        <v>1274</v>
      </c>
      <c r="AF27" s="67">
        <v>635</v>
      </c>
      <c r="AG27" s="67">
        <v>654</v>
      </c>
      <c r="AH27" s="67">
        <v>559</v>
      </c>
      <c r="AI27" s="67">
        <v>597</v>
      </c>
      <c r="AJ27" s="67">
        <v>17</v>
      </c>
      <c r="AK27" s="67">
        <v>2483</v>
      </c>
      <c r="AL27" s="67">
        <v>496</v>
      </c>
      <c r="AM27" s="67">
        <v>2</v>
      </c>
      <c r="AN27" s="67">
        <v>1</v>
      </c>
      <c r="AO27" s="67">
        <v>8630</v>
      </c>
      <c r="AP27" s="67">
        <v>1726</v>
      </c>
    </row>
    <row r="28" spans="1:42">
      <c r="A28" s="83">
        <v>45350</v>
      </c>
      <c r="B28" s="67" t="s">
        <v>225</v>
      </c>
      <c r="C28" s="67" t="s">
        <v>21</v>
      </c>
      <c r="D28" s="67" t="s">
        <v>358</v>
      </c>
      <c r="E28" s="67" t="s">
        <v>359</v>
      </c>
      <c r="F28" s="67" t="s">
        <v>360</v>
      </c>
      <c r="G28" s="68">
        <v>45041</v>
      </c>
      <c r="H28" s="67" t="s">
        <v>409</v>
      </c>
      <c r="I28" s="67" t="s">
        <v>1</v>
      </c>
      <c r="J28" s="67" t="s">
        <v>90</v>
      </c>
      <c r="K28" s="67" t="s">
        <v>81</v>
      </c>
      <c r="L28" s="67" t="s">
        <v>410</v>
      </c>
      <c r="M28" s="69">
        <v>5170</v>
      </c>
      <c r="N28" s="69">
        <v>1034</v>
      </c>
      <c r="O28" s="67">
        <v>2533</v>
      </c>
      <c r="P28" s="67">
        <v>2637</v>
      </c>
      <c r="Q28" s="67">
        <v>1189</v>
      </c>
      <c r="R28" s="67">
        <v>1293</v>
      </c>
      <c r="S28" s="67">
        <v>879</v>
      </c>
      <c r="T28" s="67">
        <v>879</v>
      </c>
      <c r="U28" s="67">
        <v>465</v>
      </c>
      <c r="V28" s="67">
        <v>465</v>
      </c>
      <c r="W28" s="67">
        <v>5170</v>
      </c>
      <c r="X28" s="67">
        <v>1034</v>
      </c>
      <c r="Y28" s="67">
        <v>0</v>
      </c>
      <c r="Z28" s="67">
        <v>0</v>
      </c>
      <c r="AA28" s="67">
        <v>2190</v>
      </c>
      <c r="AB28" s="67">
        <v>438</v>
      </c>
      <c r="AC28" s="67">
        <v>1073</v>
      </c>
      <c r="AD28" s="67">
        <v>1117</v>
      </c>
      <c r="AE28" s="67">
        <v>504</v>
      </c>
      <c r="AF28" s="67">
        <v>548</v>
      </c>
      <c r="AG28" s="67">
        <v>372</v>
      </c>
      <c r="AH28" s="67">
        <v>372</v>
      </c>
      <c r="AI28" s="67">
        <v>197</v>
      </c>
      <c r="AJ28" s="67">
        <v>197</v>
      </c>
      <c r="AK28" s="67">
        <v>2170</v>
      </c>
      <c r="AL28" s="67">
        <v>434</v>
      </c>
      <c r="AM28" s="67">
        <v>20</v>
      </c>
      <c r="AN28" s="67">
        <v>4</v>
      </c>
      <c r="AO28" s="67">
        <v>7360</v>
      </c>
      <c r="AP28" s="67">
        <v>1472</v>
      </c>
    </row>
    <row r="29" spans="1:42">
      <c r="A29" s="83">
        <v>45364</v>
      </c>
      <c r="B29" s="67" t="s">
        <v>225</v>
      </c>
      <c r="C29" s="67" t="s">
        <v>21</v>
      </c>
      <c r="D29" s="67" t="s">
        <v>358</v>
      </c>
      <c r="E29" s="67" t="s">
        <v>359</v>
      </c>
      <c r="F29" s="67" t="s">
        <v>360</v>
      </c>
      <c r="G29" s="68">
        <v>45041</v>
      </c>
      <c r="H29" s="67" t="s">
        <v>409</v>
      </c>
      <c r="I29" s="67" t="s">
        <v>1</v>
      </c>
      <c r="J29" s="67" t="s">
        <v>90</v>
      </c>
      <c r="K29" s="67" t="s">
        <v>81</v>
      </c>
      <c r="L29" s="67" t="s">
        <v>410</v>
      </c>
      <c r="M29" s="69">
        <v>5795</v>
      </c>
      <c r="N29" s="69">
        <v>1159</v>
      </c>
      <c r="O29" s="67">
        <v>2840</v>
      </c>
      <c r="P29" s="67">
        <v>2955</v>
      </c>
      <c r="Q29" s="67">
        <v>1507</v>
      </c>
      <c r="R29" s="67">
        <v>1506</v>
      </c>
      <c r="S29" s="67">
        <v>1275</v>
      </c>
      <c r="T29" s="67">
        <v>1391</v>
      </c>
      <c r="U29" s="67">
        <v>58</v>
      </c>
      <c r="V29" s="67">
        <v>58</v>
      </c>
      <c r="W29" s="67">
        <v>5796</v>
      </c>
      <c r="X29" s="67">
        <v>1159</v>
      </c>
      <c r="Y29" s="67">
        <v>0</v>
      </c>
      <c r="Z29" s="67">
        <v>0</v>
      </c>
      <c r="AA29" s="67">
        <v>1685</v>
      </c>
      <c r="AB29" s="67">
        <v>337</v>
      </c>
      <c r="AC29" s="67">
        <v>826</v>
      </c>
      <c r="AD29" s="67">
        <v>859</v>
      </c>
      <c r="AE29" s="67">
        <v>438</v>
      </c>
      <c r="AF29" s="67">
        <v>438</v>
      </c>
      <c r="AG29" s="67">
        <v>371</v>
      </c>
      <c r="AH29" s="67">
        <v>404</v>
      </c>
      <c r="AI29" s="67">
        <v>17</v>
      </c>
      <c r="AJ29" s="67">
        <v>17</v>
      </c>
      <c r="AK29" s="67">
        <v>1668</v>
      </c>
      <c r="AL29" s="67">
        <v>334</v>
      </c>
      <c r="AM29" s="67">
        <v>17</v>
      </c>
      <c r="AN29" s="67">
        <v>3</v>
      </c>
      <c r="AO29" s="67">
        <v>7480</v>
      </c>
      <c r="AP29" s="67">
        <v>1496</v>
      </c>
    </row>
    <row r="30" spans="1:42">
      <c r="A30" s="83">
        <v>45371</v>
      </c>
      <c r="B30" s="67" t="s">
        <v>225</v>
      </c>
      <c r="C30" s="67" t="s">
        <v>21</v>
      </c>
      <c r="D30" s="67" t="s">
        <v>358</v>
      </c>
      <c r="E30" s="67" t="s">
        <v>359</v>
      </c>
      <c r="F30" s="67" t="s">
        <v>360</v>
      </c>
      <c r="G30" s="68">
        <v>45041</v>
      </c>
      <c r="H30" s="67" t="s">
        <v>409</v>
      </c>
      <c r="I30" s="67" t="s">
        <v>1</v>
      </c>
      <c r="J30" s="67" t="s">
        <v>90</v>
      </c>
      <c r="K30" s="67" t="s">
        <v>81</v>
      </c>
      <c r="L30" s="67" t="s">
        <v>410</v>
      </c>
      <c r="M30" s="69">
        <v>5875</v>
      </c>
      <c r="N30" s="69">
        <v>1175</v>
      </c>
      <c r="O30" s="67">
        <v>2879</v>
      </c>
      <c r="P30" s="67">
        <v>2996</v>
      </c>
      <c r="Q30" s="67">
        <v>1527</v>
      </c>
      <c r="R30" s="67">
        <v>1527</v>
      </c>
      <c r="S30" s="67">
        <v>1293</v>
      </c>
      <c r="T30" s="67">
        <v>1410</v>
      </c>
      <c r="U30" s="67">
        <v>59</v>
      </c>
      <c r="V30" s="67">
        <v>59</v>
      </c>
      <c r="W30" s="67">
        <v>5877</v>
      </c>
      <c r="X30" s="67">
        <v>1175</v>
      </c>
      <c r="Y30" s="67">
        <v>0</v>
      </c>
      <c r="Z30" s="67">
        <v>0</v>
      </c>
      <c r="AA30" s="67">
        <v>1610</v>
      </c>
      <c r="AB30" s="67">
        <v>322</v>
      </c>
      <c r="AC30" s="67">
        <v>789</v>
      </c>
      <c r="AD30" s="67">
        <v>821</v>
      </c>
      <c r="AE30" s="67">
        <v>419</v>
      </c>
      <c r="AF30" s="67">
        <v>419</v>
      </c>
      <c r="AG30" s="67">
        <v>354</v>
      </c>
      <c r="AH30" s="67">
        <v>386</v>
      </c>
      <c r="AI30" s="67">
        <v>16</v>
      </c>
      <c r="AJ30" s="67">
        <v>16</v>
      </c>
      <c r="AK30" s="67">
        <v>1594</v>
      </c>
      <c r="AL30" s="67">
        <v>319</v>
      </c>
      <c r="AM30" s="67">
        <v>16</v>
      </c>
      <c r="AN30" s="67">
        <v>3</v>
      </c>
      <c r="AO30" s="67">
        <v>7485</v>
      </c>
      <c r="AP30" s="67">
        <v>1497</v>
      </c>
    </row>
    <row r="31" spans="1:42">
      <c r="A31" s="83">
        <v>45378</v>
      </c>
      <c r="B31" s="67" t="s">
        <v>225</v>
      </c>
      <c r="C31" s="67" t="s">
        <v>21</v>
      </c>
      <c r="D31" s="67" t="s">
        <v>358</v>
      </c>
      <c r="E31" s="67" t="s">
        <v>359</v>
      </c>
      <c r="F31" s="67" t="s">
        <v>360</v>
      </c>
      <c r="G31" s="68">
        <v>45041</v>
      </c>
      <c r="H31" s="67" t="s">
        <v>409</v>
      </c>
      <c r="I31" s="67" t="s">
        <v>1</v>
      </c>
      <c r="J31" s="67" t="s">
        <v>90</v>
      </c>
      <c r="K31" s="67" t="s">
        <v>81</v>
      </c>
      <c r="L31" s="67" t="s">
        <v>410</v>
      </c>
      <c r="M31" s="69">
        <v>5435</v>
      </c>
      <c r="N31" s="69">
        <v>1087</v>
      </c>
      <c r="O31" s="67">
        <v>2663</v>
      </c>
      <c r="P31" s="67">
        <v>2772</v>
      </c>
      <c r="Q31" s="67">
        <v>1413</v>
      </c>
      <c r="R31" s="67">
        <v>1414</v>
      </c>
      <c r="S31" s="67">
        <v>1196</v>
      </c>
      <c r="T31" s="67">
        <v>1304</v>
      </c>
      <c r="U31" s="67">
        <v>54</v>
      </c>
      <c r="V31" s="67">
        <v>54</v>
      </c>
      <c r="W31" s="67">
        <v>5434</v>
      </c>
      <c r="X31" s="67">
        <v>1087</v>
      </c>
      <c r="Y31" s="67">
        <v>0</v>
      </c>
      <c r="Z31" s="67">
        <v>0</v>
      </c>
      <c r="AA31" s="67">
        <v>1490</v>
      </c>
      <c r="AB31" s="67">
        <v>298</v>
      </c>
      <c r="AC31" s="67">
        <v>730</v>
      </c>
      <c r="AD31" s="67">
        <v>760</v>
      </c>
      <c r="AE31" s="67">
        <v>387</v>
      </c>
      <c r="AF31" s="67">
        <v>387</v>
      </c>
      <c r="AG31" s="67">
        <v>328</v>
      </c>
      <c r="AH31" s="67">
        <v>358</v>
      </c>
      <c r="AI31" s="67">
        <v>15</v>
      </c>
      <c r="AJ31" s="67">
        <v>15</v>
      </c>
      <c r="AK31" s="67">
        <v>1475</v>
      </c>
      <c r="AL31" s="67">
        <v>295</v>
      </c>
      <c r="AM31" s="67">
        <v>15</v>
      </c>
      <c r="AN31" s="67">
        <v>3</v>
      </c>
      <c r="AO31" s="67">
        <v>6925</v>
      </c>
      <c r="AP31" s="67">
        <v>1385</v>
      </c>
    </row>
    <row r="32" spans="1:42">
      <c r="A32" s="83">
        <v>45385</v>
      </c>
      <c r="B32" s="67" t="s">
        <v>225</v>
      </c>
      <c r="C32" s="67" t="s">
        <v>21</v>
      </c>
      <c r="D32" s="67" t="s">
        <v>358</v>
      </c>
      <c r="E32" s="67" t="s">
        <v>359</v>
      </c>
      <c r="F32" s="67" t="s">
        <v>360</v>
      </c>
      <c r="G32" s="68">
        <v>45041</v>
      </c>
      <c r="H32" s="67" t="s">
        <v>409</v>
      </c>
      <c r="I32" s="67" t="s">
        <v>1</v>
      </c>
      <c r="J32" s="67" t="s">
        <v>90</v>
      </c>
      <c r="K32" s="67" t="s">
        <v>81</v>
      </c>
      <c r="L32" s="67" t="s">
        <v>410</v>
      </c>
      <c r="M32" s="69">
        <v>5360</v>
      </c>
      <c r="N32" s="69">
        <v>1072</v>
      </c>
      <c r="O32" s="67">
        <v>2626</v>
      </c>
      <c r="P32" s="67">
        <v>2734</v>
      </c>
      <c r="Q32" s="67">
        <v>1393</v>
      </c>
      <c r="R32" s="67">
        <v>1394</v>
      </c>
      <c r="S32" s="67">
        <v>1179</v>
      </c>
      <c r="T32" s="67">
        <v>1286</v>
      </c>
      <c r="U32" s="67">
        <v>54</v>
      </c>
      <c r="V32" s="67">
        <v>54</v>
      </c>
      <c r="W32" s="67">
        <v>5361</v>
      </c>
      <c r="X32" s="67">
        <v>1072</v>
      </c>
      <c r="Y32" s="67">
        <v>0</v>
      </c>
      <c r="Z32" s="67">
        <v>0</v>
      </c>
      <c r="AA32" s="67">
        <v>1625</v>
      </c>
      <c r="AB32" s="67">
        <v>325</v>
      </c>
      <c r="AC32" s="67">
        <v>796</v>
      </c>
      <c r="AD32" s="67">
        <v>829</v>
      </c>
      <c r="AE32" s="67">
        <v>423</v>
      </c>
      <c r="AF32" s="67">
        <v>423</v>
      </c>
      <c r="AG32" s="67">
        <v>357</v>
      </c>
      <c r="AH32" s="67">
        <v>390</v>
      </c>
      <c r="AI32" s="67">
        <v>16</v>
      </c>
      <c r="AJ32" s="67">
        <v>16</v>
      </c>
      <c r="AK32" s="67">
        <v>1610</v>
      </c>
      <c r="AL32" s="67">
        <v>322</v>
      </c>
      <c r="AM32" s="67">
        <v>15</v>
      </c>
      <c r="AN32" s="67">
        <v>3</v>
      </c>
      <c r="AO32" s="67">
        <v>6985</v>
      </c>
      <c r="AP32" s="67">
        <v>1397</v>
      </c>
    </row>
    <row r="33" spans="1:42">
      <c r="A33" s="83">
        <v>45411</v>
      </c>
      <c r="B33" s="67" t="s">
        <v>225</v>
      </c>
      <c r="C33" s="67" t="s">
        <v>21</v>
      </c>
      <c r="D33" s="67" t="s">
        <v>358</v>
      </c>
      <c r="E33" s="67" t="s">
        <v>359</v>
      </c>
      <c r="F33" s="67" t="s">
        <v>360</v>
      </c>
      <c r="G33" s="68">
        <v>45041</v>
      </c>
      <c r="H33" s="67" t="s">
        <v>409</v>
      </c>
      <c r="I33" s="67" t="s">
        <v>1</v>
      </c>
      <c r="J33" s="67" t="s">
        <v>90</v>
      </c>
      <c r="K33" s="67" t="s">
        <v>81</v>
      </c>
      <c r="L33" s="67" t="s">
        <v>410</v>
      </c>
      <c r="M33" s="69">
        <v>4565</v>
      </c>
      <c r="N33" s="69">
        <v>912</v>
      </c>
      <c r="O33" s="67">
        <v>2237</v>
      </c>
      <c r="P33" s="67">
        <v>2328</v>
      </c>
      <c r="Q33" s="67">
        <v>1186</v>
      </c>
      <c r="R33" s="67">
        <v>1187</v>
      </c>
      <c r="S33" s="67">
        <v>1007</v>
      </c>
      <c r="T33" s="67">
        <v>1094</v>
      </c>
      <c r="U33" s="67">
        <v>45</v>
      </c>
      <c r="V33" s="67">
        <v>47</v>
      </c>
      <c r="W33" s="67">
        <v>4565</v>
      </c>
      <c r="X33" s="67">
        <v>912</v>
      </c>
      <c r="Y33" s="67">
        <v>0</v>
      </c>
      <c r="Z33" s="67">
        <v>0</v>
      </c>
      <c r="AA33" s="67">
        <v>1535</v>
      </c>
      <c r="AB33" s="67">
        <v>308</v>
      </c>
      <c r="AC33" s="67">
        <v>752</v>
      </c>
      <c r="AD33" s="67">
        <v>783</v>
      </c>
      <c r="AE33" s="67">
        <v>399</v>
      </c>
      <c r="AF33" s="67">
        <v>399</v>
      </c>
      <c r="AG33" s="67">
        <v>338</v>
      </c>
      <c r="AH33" s="67">
        <v>368</v>
      </c>
      <c r="AI33" s="67">
        <v>15</v>
      </c>
      <c r="AJ33" s="67">
        <v>16</v>
      </c>
      <c r="AK33" s="67">
        <v>1535</v>
      </c>
      <c r="AL33" s="67">
        <v>308</v>
      </c>
      <c r="AM33" s="67">
        <v>0</v>
      </c>
      <c r="AN33" s="67">
        <v>0</v>
      </c>
      <c r="AO33" s="67">
        <v>6100</v>
      </c>
      <c r="AP33" s="67">
        <v>1220</v>
      </c>
    </row>
    <row r="34" spans="1:42">
      <c r="A34" s="83">
        <v>45404</v>
      </c>
      <c r="B34" s="67" t="s">
        <v>225</v>
      </c>
      <c r="C34" s="67" t="s">
        <v>21</v>
      </c>
      <c r="D34" s="67" t="s">
        <v>358</v>
      </c>
      <c r="E34" s="67" t="s">
        <v>359</v>
      </c>
      <c r="F34" s="67" t="s">
        <v>360</v>
      </c>
      <c r="G34" s="68">
        <v>45041</v>
      </c>
      <c r="H34" s="67" t="s">
        <v>409</v>
      </c>
      <c r="I34" s="67" t="s">
        <v>1</v>
      </c>
      <c r="J34" s="67" t="s">
        <v>90</v>
      </c>
      <c r="K34" s="67" t="s">
        <v>81</v>
      </c>
      <c r="L34" s="67" t="s">
        <v>410</v>
      </c>
      <c r="M34" s="69">
        <v>4935</v>
      </c>
      <c r="N34" s="69">
        <v>935</v>
      </c>
      <c r="O34" s="67">
        <v>2418</v>
      </c>
      <c r="P34" s="67">
        <v>2517</v>
      </c>
      <c r="Q34" s="67">
        <v>1282</v>
      </c>
      <c r="R34" s="67">
        <v>1284</v>
      </c>
      <c r="S34" s="67">
        <v>1088</v>
      </c>
      <c r="T34" s="67">
        <v>1183</v>
      </c>
      <c r="U34" s="67">
        <v>48</v>
      </c>
      <c r="V34" s="67">
        <v>50</v>
      </c>
      <c r="W34" s="67">
        <v>4935</v>
      </c>
      <c r="X34" s="67">
        <v>935</v>
      </c>
      <c r="Y34" s="67">
        <v>0</v>
      </c>
      <c r="Z34" s="67">
        <v>0</v>
      </c>
      <c r="AA34" s="67">
        <v>1475</v>
      </c>
      <c r="AB34" s="67">
        <v>249</v>
      </c>
      <c r="AC34" s="67">
        <v>723</v>
      </c>
      <c r="AD34" s="67">
        <v>752</v>
      </c>
      <c r="AE34" s="67">
        <v>383</v>
      </c>
      <c r="AF34" s="67">
        <v>384</v>
      </c>
      <c r="AG34" s="67">
        <v>325</v>
      </c>
      <c r="AH34" s="67">
        <v>354</v>
      </c>
      <c r="AI34" s="67">
        <v>14</v>
      </c>
      <c r="AJ34" s="67">
        <v>15</v>
      </c>
      <c r="AK34" s="67">
        <v>1475</v>
      </c>
      <c r="AL34" s="67">
        <v>249</v>
      </c>
      <c r="AM34" s="67">
        <v>0</v>
      </c>
      <c r="AN34" s="67">
        <v>0</v>
      </c>
      <c r="AO34" s="67">
        <v>6410</v>
      </c>
      <c r="AP34" s="67">
        <v>1184</v>
      </c>
    </row>
    <row r="35" spans="1:42">
      <c r="A35" s="83">
        <v>45397</v>
      </c>
      <c r="B35" s="67" t="s">
        <v>225</v>
      </c>
      <c r="C35" s="67" t="s">
        <v>21</v>
      </c>
      <c r="D35" s="67" t="s">
        <v>358</v>
      </c>
      <c r="E35" s="67" t="s">
        <v>359</v>
      </c>
      <c r="F35" s="67" t="s">
        <v>360</v>
      </c>
      <c r="G35" s="68">
        <v>45041</v>
      </c>
      <c r="H35" s="67" t="s">
        <v>409</v>
      </c>
      <c r="I35" s="67" t="s">
        <v>1</v>
      </c>
      <c r="J35" s="67" t="s">
        <v>90</v>
      </c>
      <c r="K35" s="67" t="s">
        <v>81</v>
      </c>
      <c r="L35" s="67" t="s">
        <v>410</v>
      </c>
      <c r="M35" s="69">
        <v>6070</v>
      </c>
      <c r="N35" s="69">
        <v>1214</v>
      </c>
      <c r="O35" s="67">
        <v>2974</v>
      </c>
      <c r="P35" s="67">
        <v>3096</v>
      </c>
      <c r="Q35" s="67">
        <v>1576</v>
      </c>
      <c r="R35" s="67">
        <v>1579</v>
      </c>
      <c r="S35" s="67">
        <v>1338</v>
      </c>
      <c r="T35" s="67">
        <v>1455</v>
      </c>
      <c r="U35" s="67">
        <v>59</v>
      </c>
      <c r="V35" s="67">
        <v>62</v>
      </c>
      <c r="W35" s="67">
        <v>6070</v>
      </c>
      <c r="X35" s="67">
        <v>1214</v>
      </c>
      <c r="Y35" s="67">
        <v>0</v>
      </c>
      <c r="Z35" s="67">
        <v>0</v>
      </c>
      <c r="AA35" s="67">
        <v>1305</v>
      </c>
      <c r="AB35" s="67">
        <v>261</v>
      </c>
      <c r="AC35" s="67">
        <v>639</v>
      </c>
      <c r="AD35" s="67">
        <v>666</v>
      </c>
      <c r="AE35" s="67">
        <v>339</v>
      </c>
      <c r="AF35" s="67">
        <v>339</v>
      </c>
      <c r="AG35" s="67">
        <v>288</v>
      </c>
      <c r="AH35" s="67">
        <v>313</v>
      </c>
      <c r="AI35" s="67">
        <v>13</v>
      </c>
      <c r="AJ35" s="67">
        <v>13</v>
      </c>
      <c r="AK35" s="67">
        <v>1305</v>
      </c>
      <c r="AL35" s="67">
        <v>261</v>
      </c>
      <c r="AM35" s="67">
        <v>0</v>
      </c>
      <c r="AN35" s="67">
        <v>0</v>
      </c>
      <c r="AO35" s="67">
        <v>7375</v>
      </c>
      <c r="AP35" s="67">
        <v>1475</v>
      </c>
    </row>
    <row r="36" spans="1:42">
      <c r="A36" s="83">
        <v>45390</v>
      </c>
      <c r="B36" s="67" t="s">
        <v>225</v>
      </c>
      <c r="C36" s="67" t="s">
        <v>21</v>
      </c>
      <c r="D36" s="67" t="s">
        <v>358</v>
      </c>
      <c r="E36" s="67" t="s">
        <v>359</v>
      </c>
      <c r="F36" s="67" t="s">
        <v>360</v>
      </c>
      <c r="G36" s="68">
        <v>45041</v>
      </c>
      <c r="H36" s="67" t="s">
        <v>409</v>
      </c>
      <c r="I36" s="67" t="s">
        <v>1</v>
      </c>
      <c r="J36" s="67" t="s">
        <v>90</v>
      </c>
      <c r="K36" s="67" t="s">
        <v>81</v>
      </c>
      <c r="L36" s="67" t="s">
        <v>410</v>
      </c>
      <c r="M36" s="69">
        <v>4605</v>
      </c>
      <c r="N36" s="69">
        <v>1001</v>
      </c>
      <c r="O36" s="67">
        <v>2256</v>
      </c>
      <c r="P36" s="67">
        <v>2349</v>
      </c>
      <c r="Q36" s="67">
        <v>1196</v>
      </c>
      <c r="R36" s="67">
        <v>1198</v>
      </c>
      <c r="S36" s="67">
        <v>1015</v>
      </c>
      <c r="T36" s="67">
        <v>1104</v>
      </c>
      <c r="U36" s="67">
        <v>45</v>
      </c>
      <c r="V36" s="67">
        <v>47</v>
      </c>
      <c r="W36" s="67">
        <v>4605</v>
      </c>
      <c r="X36" s="67">
        <v>1001</v>
      </c>
      <c r="Y36" s="67">
        <v>0</v>
      </c>
      <c r="Z36" s="67">
        <v>0</v>
      </c>
      <c r="AA36" s="67">
        <v>1435</v>
      </c>
      <c r="AB36" s="67">
        <v>247</v>
      </c>
      <c r="AC36" s="67">
        <v>703</v>
      </c>
      <c r="AD36" s="67">
        <v>732</v>
      </c>
      <c r="AE36" s="67">
        <v>373</v>
      </c>
      <c r="AF36" s="67">
        <v>373</v>
      </c>
      <c r="AG36" s="67">
        <v>316</v>
      </c>
      <c r="AH36" s="67">
        <v>344</v>
      </c>
      <c r="AI36" s="67">
        <v>14</v>
      </c>
      <c r="AJ36" s="67">
        <v>15</v>
      </c>
      <c r="AK36" s="67">
        <v>1435</v>
      </c>
      <c r="AL36" s="67">
        <v>247</v>
      </c>
      <c r="AM36" s="67">
        <v>0</v>
      </c>
      <c r="AN36" s="67">
        <v>0</v>
      </c>
      <c r="AO36" s="67">
        <v>6040</v>
      </c>
      <c r="AP36" s="67">
        <v>1248</v>
      </c>
    </row>
    <row r="37" spans="1:42">
      <c r="A37" s="83">
        <v>45383</v>
      </c>
      <c r="B37" s="67" t="s">
        <v>225</v>
      </c>
      <c r="C37" s="67" t="s">
        <v>21</v>
      </c>
      <c r="D37" s="67" t="s">
        <v>358</v>
      </c>
      <c r="E37" s="67" t="s">
        <v>359</v>
      </c>
      <c r="F37" s="67" t="s">
        <v>360</v>
      </c>
      <c r="G37" s="68">
        <v>45041</v>
      </c>
      <c r="H37" s="67" t="s">
        <v>409</v>
      </c>
      <c r="I37" s="67" t="s">
        <v>1</v>
      </c>
      <c r="J37" s="67" t="s">
        <v>90</v>
      </c>
      <c r="K37" s="67" t="s">
        <v>81</v>
      </c>
      <c r="L37" s="67" t="s">
        <v>410</v>
      </c>
      <c r="M37" s="69">
        <v>5940</v>
      </c>
      <c r="N37" s="69">
        <v>1188</v>
      </c>
      <c r="O37" s="67">
        <v>2911</v>
      </c>
      <c r="P37" s="67">
        <v>3029</v>
      </c>
      <c r="Q37" s="67">
        <v>1543</v>
      </c>
      <c r="R37" s="67">
        <v>1545</v>
      </c>
      <c r="S37" s="67">
        <v>1310</v>
      </c>
      <c r="T37" s="67">
        <v>1424</v>
      </c>
      <c r="U37" s="67">
        <v>58</v>
      </c>
      <c r="V37" s="67">
        <v>61</v>
      </c>
      <c r="W37" s="67">
        <v>5940</v>
      </c>
      <c r="X37" s="67">
        <v>1188</v>
      </c>
      <c r="Y37" s="67">
        <v>0</v>
      </c>
      <c r="Z37" s="67">
        <v>0</v>
      </c>
      <c r="AA37" s="67">
        <v>1410</v>
      </c>
      <c r="AB37" s="67">
        <v>282</v>
      </c>
      <c r="AC37" s="67">
        <v>691</v>
      </c>
      <c r="AD37" s="67">
        <v>719</v>
      </c>
      <c r="AE37" s="67">
        <v>366</v>
      </c>
      <c r="AF37" s="67">
        <v>367</v>
      </c>
      <c r="AG37" s="67">
        <v>311</v>
      </c>
      <c r="AH37" s="67">
        <v>338</v>
      </c>
      <c r="AI37" s="67">
        <v>14</v>
      </c>
      <c r="AJ37" s="67">
        <v>14</v>
      </c>
      <c r="AK37" s="67">
        <v>1410</v>
      </c>
      <c r="AL37" s="67">
        <v>282</v>
      </c>
      <c r="AM37" s="67">
        <v>0</v>
      </c>
      <c r="AN37" s="67">
        <v>0</v>
      </c>
      <c r="AO37" s="67">
        <v>7350</v>
      </c>
      <c r="AP37" s="67">
        <v>1470</v>
      </c>
    </row>
    <row r="38" spans="1:42">
      <c r="A38" s="83">
        <v>45439</v>
      </c>
      <c r="B38" s="67" t="s">
        <v>225</v>
      </c>
      <c r="C38" s="67" t="s">
        <v>21</v>
      </c>
      <c r="D38" s="67" t="s">
        <v>358</v>
      </c>
      <c r="E38" s="67" t="s">
        <v>359</v>
      </c>
      <c r="F38" s="67" t="s">
        <v>360</v>
      </c>
      <c r="G38" s="68" t="s">
        <v>420</v>
      </c>
      <c r="H38" s="67" t="s">
        <v>409</v>
      </c>
      <c r="I38" s="67" t="s">
        <v>1</v>
      </c>
      <c r="J38" s="67" t="s">
        <v>90</v>
      </c>
      <c r="K38" s="67" t="s">
        <v>81</v>
      </c>
      <c r="L38" s="67" t="s">
        <v>410</v>
      </c>
      <c r="M38" s="69">
        <v>6405</v>
      </c>
      <c r="N38" s="69">
        <v>1281</v>
      </c>
      <c r="O38" s="67">
        <v>3138</v>
      </c>
      <c r="P38" s="67">
        <v>3267</v>
      </c>
      <c r="Q38" s="67">
        <v>1663</v>
      </c>
      <c r="R38" s="67">
        <v>1667</v>
      </c>
      <c r="S38" s="67">
        <v>1412</v>
      </c>
      <c r="T38" s="67">
        <v>1535</v>
      </c>
      <c r="U38" s="67">
        <v>63</v>
      </c>
      <c r="V38" s="67">
        <v>65</v>
      </c>
      <c r="W38" s="67">
        <v>0</v>
      </c>
      <c r="X38" s="67">
        <v>0</v>
      </c>
      <c r="Y38" s="67">
        <v>0</v>
      </c>
      <c r="Z38" s="67">
        <v>0</v>
      </c>
      <c r="AA38" s="67">
        <v>1565</v>
      </c>
      <c r="AB38" s="67">
        <v>313</v>
      </c>
      <c r="AC38" s="67">
        <v>767</v>
      </c>
      <c r="AD38" s="67">
        <v>798</v>
      </c>
      <c r="AE38" s="67">
        <v>406</v>
      </c>
      <c r="AF38" s="67">
        <v>407</v>
      </c>
      <c r="AG38" s="67">
        <v>345</v>
      </c>
      <c r="AH38" s="67">
        <v>375</v>
      </c>
      <c r="AI38" s="67">
        <v>15</v>
      </c>
      <c r="AJ38" s="67">
        <v>16</v>
      </c>
      <c r="AK38" s="67">
        <v>0</v>
      </c>
      <c r="AL38" s="67">
        <v>0</v>
      </c>
      <c r="AM38" s="67">
        <v>0</v>
      </c>
      <c r="AN38" s="67">
        <v>0</v>
      </c>
      <c r="AO38" s="67">
        <v>7970</v>
      </c>
      <c r="AP38" s="67">
        <v>1594</v>
      </c>
    </row>
    <row r="39" spans="1:42">
      <c r="A39" s="83">
        <v>45432</v>
      </c>
      <c r="B39" s="67" t="s">
        <v>225</v>
      </c>
      <c r="C39" s="67" t="s">
        <v>21</v>
      </c>
      <c r="D39" s="67" t="s">
        <v>358</v>
      </c>
      <c r="E39" s="67" t="s">
        <v>359</v>
      </c>
      <c r="F39" s="67" t="s">
        <v>360</v>
      </c>
      <c r="G39" s="68" t="s">
        <v>420</v>
      </c>
      <c r="H39" s="67" t="s">
        <v>409</v>
      </c>
      <c r="I39" s="67" t="s">
        <v>1</v>
      </c>
      <c r="J39" s="67" t="s">
        <v>90</v>
      </c>
      <c r="K39" s="67" t="s">
        <v>81</v>
      </c>
      <c r="L39" s="67" t="s">
        <v>410</v>
      </c>
      <c r="M39" s="69">
        <v>5225</v>
      </c>
      <c r="N39" s="69">
        <v>1045</v>
      </c>
      <c r="O39" s="67">
        <v>2560</v>
      </c>
      <c r="P39" s="67">
        <v>2665</v>
      </c>
      <c r="Q39" s="67">
        <v>1357</v>
      </c>
      <c r="R39" s="67">
        <v>1359</v>
      </c>
      <c r="S39" s="67">
        <v>1152</v>
      </c>
      <c r="T39" s="67">
        <v>1252</v>
      </c>
      <c r="U39" s="67">
        <v>51</v>
      </c>
      <c r="V39" s="67">
        <v>53</v>
      </c>
      <c r="W39" s="67">
        <v>0</v>
      </c>
      <c r="X39" s="67">
        <v>0</v>
      </c>
      <c r="Y39" s="67">
        <v>0</v>
      </c>
      <c r="Z39" s="67">
        <v>0</v>
      </c>
      <c r="AA39" s="67">
        <v>1210</v>
      </c>
      <c r="AB39" s="67">
        <v>242</v>
      </c>
      <c r="AC39" s="67">
        <v>593</v>
      </c>
      <c r="AD39" s="67">
        <v>617</v>
      </c>
      <c r="AE39" s="67">
        <v>314</v>
      </c>
      <c r="AF39" s="67">
        <v>315</v>
      </c>
      <c r="AG39" s="67">
        <v>267</v>
      </c>
      <c r="AH39" s="67">
        <v>290</v>
      </c>
      <c r="AI39" s="67">
        <v>12</v>
      </c>
      <c r="AJ39" s="67">
        <v>12</v>
      </c>
      <c r="AK39" s="67">
        <v>0</v>
      </c>
      <c r="AL39" s="67">
        <v>0</v>
      </c>
      <c r="AM39" s="67">
        <v>0</v>
      </c>
      <c r="AN39" s="67">
        <v>0</v>
      </c>
      <c r="AO39" s="67">
        <v>6435</v>
      </c>
      <c r="AP39" s="67">
        <v>1287</v>
      </c>
    </row>
    <row r="40" spans="1:42">
      <c r="A40" s="83">
        <v>45425</v>
      </c>
      <c r="B40" s="67" t="s">
        <v>225</v>
      </c>
      <c r="C40" s="67" t="s">
        <v>21</v>
      </c>
      <c r="D40" s="67" t="s">
        <v>358</v>
      </c>
      <c r="E40" s="67" t="s">
        <v>359</v>
      </c>
      <c r="F40" s="67" t="s">
        <v>360</v>
      </c>
      <c r="G40" s="68" t="s">
        <v>420</v>
      </c>
      <c r="H40" s="67" t="s">
        <v>409</v>
      </c>
      <c r="I40" s="67" t="s">
        <v>1</v>
      </c>
      <c r="J40" s="67" t="s">
        <v>90</v>
      </c>
      <c r="K40" s="67" t="s">
        <v>81</v>
      </c>
      <c r="L40" s="67" t="s">
        <v>410</v>
      </c>
      <c r="M40" s="69">
        <v>5100</v>
      </c>
      <c r="N40" s="69">
        <v>1020</v>
      </c>
      <c r="O40" s="67">
        <v>2499</v>
      </c>
      <c r="P40" s="67">
        <v>2601</v>
      </c>
      <c r="Q40" s="67">
        <v>1324</v>
      </c>
      <c r="R40" s="67">
        <v>1327</v>
      </c>
      <c r="S40" s="67">
        <v>1125</v>
      </c>
      <c r="T40" s="67">
        <v>1222</v>
      </c>
      <c r="U40" s="67">
        <v>50</v>
      </c>
      <c r="V40" s="67">
        <v>52</v>
      </c>
      <c r="W40" s="67">
        <v>0</v>
      </c>
      <c r="X40" s="67">
        <v>0</v>
      </c>
      <c r="Y40" s="67">
        <v>0</v>
      </c>
      <c r="Z40" s="67">
        <v>0</v>
      </c>
      <c r="AA40" s="67">
        <v>1375</v>
      </c>
      <c r="AB40" s="67">
        <v>275</v>
      </c>
      <c r="AC40" s="67">
        <v>674</v>
      </c>
      <c r="AD40" s="67">
        <v>701</v>
      </c>
      <c r="AE40" s="67">
        <v>357</v>
      </c>
      <c r="AF40" s="67">
        <v>358</v>
      </c>
      <c r="AG40" s="67">
        <v>303</v>
      </c>
      <c r="AH40" s="67">
        <v>330</v>
      </c>
      <c r="AI40" s="67">
        <v>13</v>
      </c>
      <c r="AJ40" s="67">
        <v>14</v>
      </c>
      <c r="AK40" s="67">
        <v>0</v>
      </c>
      <c r="AL40" s="67">
        <v>0</v>
      </c>
      <c r="AM40" s="67">
        <v>0</v>
      </c>
      <c r="AN40" s="67">
        <v>0</v>
      </c>
      <c r="AO40" s="67">
        <v>6475</v>
      </c>
      <c r="AP40" s="67">
        <v>1295</v>
      </c>
    </row>
    <row r="41" spans="1:42">
      <c r="A41" s="83">
        <v>45418</v>
      </c>
      <c r="B41" s="67" t="s">
        <v>225</v>
      </c>
      <c r="C41" s="67" t="s">
        <v>21</v>
      </c>
      <c r="D41" s="67" t="s">
        <v>358</v>
      </c>
      <c r="E41" s="67" t="s">
        <v>359</v>
      </c>
      <c r="F41" s="67" t="s">
        <v>360</v>
      </c>
      <c r="G41" s="68" t="s">
        <v>420</v>
      </c>
      <c r="H41" s="67" t="s">
        <v>409</v>
      </c>
      <c r="I41" s="67" t="s">
        <v>1</v>
      </c>
      <c r="J41" s="67" t="s">
        <v>90</v>
      </c>
      <c r="K41" s="67" t="s">
        <v>81</v>
      </c>
      <c r="L41" s="67" t="s">
        <v>410</v>
      </c>
      <c r="M41" s="69">
        <v>5240</v>
      </c>
      <c r="N41" s="69">
        <v>1048</v>
      </c>
      <c r="O41" s="67">
        <v>2568</v>
      </c>
      <c r="P41" s="67">
        <v>2672</v>
      </c>
      <c r="Q41" s="67">
        <v>1361</v>
      </c>
      <c r="R41" s="67">
        <v>1363</v>
      </c>
      <c r="S41" s="67">
        <v>1155</v>
      </c>
      <c r="T41" s="67">
        <v>1256</v>
      </c>
      <c r="U41" s="67">
        <v>51</v>
      </c>
      <c r="V41" s="67">
        <v>53</v>
      </c>
      <c r="W41" s="67">
        <v>0</v>
      </c>
      <c r="X41" s="67">
        <v>0</v>
      </c>
      <c r="Y41" s="67">
        <v>0</v>
      </c>
      <c r="Z41" s="67">
        <v>0</v>
      </c>
      <c r="AA41" s="67">
        <v>2375</v>
      </c>
      <c r="AB41" s="67">
        <v>475</v>
      </c>
      <c r="AC41" s="67">
        <v>1164</v>
      </c>
      <c r="AD41" s="67">
        <v>1211</v>
      </c>
      <c r="AE41" s="67">
        <v>617</v>
      </c>
      <c r="AF41" s="67">
        <v>618</v>
      </c>
      <c r="AG41" s="67">
        <v>524</v>
      </c>
      <c r="AH41" s="67">
        <v>569</v>
      </c>
      <c r="AI41" s="67">
        <v>23</v>
      </c>
      <c r="AJ41" s="67">
        <v>24</v>
      </c>
      <c r="AK41" s="67">
        <v>0</v>
      </c>
      <c r="AL41" s="67">
        <v>0</v>
      </c>
      <c r="AM41" s="67">
        <v>0</v>
      </c>
      <c r="AN41" s="67">
        <v>0</v>
      </c>
      <c r="AO41" s="67">
        <v>7615</v>
      </c>
      <c r="AP41" s="67">
        <v>1523</v>
      </c>
    </row>
    <row r="42" spans="1:42">
      <c r="A42" s="83">
        <v>45343</v>
      </c>
      <c r="B42" s="67" t="s">
        <v>225</v>
      </c>
      <c r="C42" s="67" t="s">
        <v>21</v>
      </c>
      <c r="D42" s="67" t="s">
        <v>358</v>
      </c>
      <c r="E42" s="67" t="s">
        <v>361</v>
      </c>
      <c r="F42" s="67" t="s">
        <v>362</v>
      </c>
      <c r="G42" s="68">
        <v>45323</v>
      </c>
      <c r="H42" s="67" t="s">
        <v>409</v>
      </c>
      <c r="I42" s="67" t="s">
        <v>1</v>
      </c>
      <c r="J42" s="67" t="s">
        <v>90</v>
      </c>
      <c r="K42" s="67" t="s">
        <v>81</v>
      </c>
      <c r="L42" s="67" t="s">
        <v>410</v>
      </c>
      <c r="M42" s="69">
        <v>3835</v>
      </c>
      <c r="N42" s="69">
        <v>767</v>
      </c>
      <c r="O42" s="67">
        <v>1869</v>
      </c>
      <c r="P42" s="67">
        <v>1966</v>
      </c>
      <c r="Q42" s="67">
        <v>981</v>
      </c>
      <c r="R42" s="67">
        <v>1009</v>
      </c>
      <c r="S42" s="67">
        <v>862</v>
      </c>
      <c r="T42" s="67">
        <v>921</v>
      </c>
      <c r="U42" s="67">
        <v>26</v>
      </c>
      <c r="V42" s="67">
        <v>36</v>
      </c>
      <c r="W42" s="67">
        <v>3835</v>
      </c>
      <c r="X42" s="67">
        <v>767</v>
      </c>
      <c r="Y42" s="67">
        <v>0</v>
      </c>
      <c r="Z42" s="67">
        <v>0</v>
      </c>
      <c r="AA42" s="67">
        <v>5230</v>
      </c>
      <c r="AB42" s="67">
        <v>1046</v>
      </c>
      <c r="AC42" s="67">
        <v>5230</v>
      </c>
      <c r="AD42" s="67">
        <v>2549</v>
      </c>
      <c r="AE42" s="67">
        <v>2681</v>
      </c>
      <c r="AF42" s="67">
        <v>1337</v>
      </c>
      <c r="AG42" s="67">
        <v>1377</v>
      </c>
      <c r="AH42" s="67">
        <v>1175</v>
      </c>
      <c r="AI42" s="67">
        <v>1256</v>
      </c>
      <c r="AJ42" s="67">
        <v>37</v>
      </c>
      <c r="AK42" s="67">
        <v>5225</v>
      </c>
      <c r="AL42" s="67">
        <v>1044</v>
      </c>
      <c r="AM42" s="67">
        <v>5</v>
      </c>
      <c r="AN42" s="67">
        <v>2</v>
      </c>
      <c r="AO42" s="67">
        <v>9065</v>
      </c>
      <c r="AP42" s="67">
        <v>1813</v>
      </c>
    </row>
    <row r="43" spans="1:42">
      <c r="A43" s="83">
        <v>45350</v>
      </c>
      <c r="B43" s="67" t="s">
        <v>225</v>
      </c>
      <c r="C43" s="67" t="s">
        <v>21</v>
      </c>
      <c r="D43" s="67" t="s">
        <v>358</v>
      </c>
      <c r="E43" s="67" t="s">
        <v>361</v>
      </c>
      <c r="F43" s="67" t="s">
        <v>362</v>
      </c>
      <c r="G43" s="68">
        <v>45323</v>
      </c>
      <c r="H43" s="67" t="s">
        <v>409</v>
      </c>
      <c r="I43" s="67" t="s">
        <v>1</v>
      </c>
      <c r="J43" s="67" t="s">
        <v>90</v>
      </c>
      <c r="K43" s="67" t="s">
        <v>81</v>
      </c>
      <c r="L43" s="67" t="s">
        <v>410</v>
      </c>
      <c r="M43" s="69">
        <v>3840</v>
      </c>
      <c r="N43" s="69">
        <v>768</v>
      </c>
      <c r="O43" s="67">
        <v>1882</v>
      </c>
      <c r="P43" s="67">
        <v>1958</v>
      </c>
      <c r="Q43" s="67">
        <v>883</v>
      </c>
      <c r="R43" s="67">
        <v>960</v>
      </c>
      <c r="S43" s="67">
        <v>653</v>
      </c>
      <c r="T43" s="67">
        <v>653</v>
      </c>
      <c r="U43" s="67">
        <v>346</v>
      </c>
      <c r="V43" s="67">
        <v>346</v>
      </c>
      <c r="W43" s="67">
        <v>3840</v>
      </c>
      <c r="X43" s="67">
        <v>768</v>
      </c>
      <c r="Y43" s="67">
        <v>0</v>
      </c>
      <c r="Z43" s="67">
        <v>0</v>
      </c>
      <c r="AA43" s="67">
        <v>4030</v>
      </c>
      <c r="AB43" s="67">
        <v>802</v>
      </c>
      <c r="AC43" s="67">
        <v>1975</v>
      </c>
      <c r="AD43" s="67">
        <v>2055</v>
      </c>
      <c r="AE43" s="67">
        <v>927</v>
      </c>
      <c r="AF43" s="67">
        <v>1008</v>
      </c>
      <c r="AG43" s="67">
        <v>685</v>
      </c>
      <c r="AH43" s="67">
        <v>685</v>
      </c>
      <c r="AI43" s="67">
        <v>363</v>
      </c>
      <c r="AJ43" s="67">
        <v>363</v>
      </c>
      <c r="AK43" s="67">
        <v>3994</v>
      </c>
      <c r="AL43" s="67">
        <v>795</v>
      </c>
      <c r="AM43" s="67">
        <v>36</v>
      </c>
      <c r="AN43" s="67">
        <v>7</v>
      </c>
      <c r="AO43" s="67">
        <v>7870</v>
      </c>
      <c r="AP43" s="67">
        <v>1570</v>
      </c>
    </row>
    <row r="44" spans="1:42">
      <c r="A44" s="83">
        <v>45336</v>
      </c>
      <c r="B44" s="67" t="s">
        <v>225</v>
      </c>
      <c r="C44" s="67" t="s">
        <v>21</v>
      </c>
      <c r="D44" s="67" t="s">
        <v>358</v>
      </c>
      <c r="E44" s="67" t="s">
        <v>361</v>
      </c>
      <c r="F44" s="67" t="s">
        <v>362</v>
      </c>
      <c r="G44" s="68">
        <v>45323</v>
      </c>
      <c r="H44" s="67" t="s">
        <v>409</v>
      </c>
      <c r="I44" s="67" t="s">
        <v>1</v>
      </c>
      <c r="J44" s="67" t="s">
        <v>90</v>
      </c>
      <c r="K44" s="67" t="s">
        <v>81</v>
      </c>
      <c r="L44" s="67" t="s">
        <v>410</v>
      </c>
      <c r="M44" s="69">
        <v>5760</v>
      </c>
      <c r="N44" s="69">
        <v>1152</v>
      </c>
      <c r="O44" s="67">
        <v>1882</v>
      </c>
      <c r="P44" s="67">
        <v>1958</v>
      </c>
      <c r="Q44" s="67">
        <v>1325</v>
      </c>
      <c r="R44" s="67">
        <v>1440</v>
      </c>
      <c r="S44" s="67">
        <v>979</v>
      </c>
      <c r="T44" s="67">
        <v>979</v>
      </c>
      <c r="U44" s="67">
        <v>518</v>
      </c>
      <c r="V44" s="67">
        <v>518</v>
      </c>
      <c r="W44" s="67">
        <v>5760</v>
      </c>
      <c r="X44" s="67">
        <v>1152</v>
      </c>
      <c r="Y44" s="67">
        <v>0</v>
      </c>
      <c r="Z44" s="67">
        <v>0</v>
      </c>
      <c r="AA44" s="67">
        <v>3435</v>
      </c>
      <c r="AB44" s="67">
        <v>687</v>
      </c>
      <c r="AC44" s="67">
        <v>1683</v>
      </c>
      <c r="AD44" s="67">
        <v>1752</v>
      </c>
      <c r="AE44" s="67">
        <v>790</v>
      </c>
      <c r="AF44" s="67">
        <v>859</v>
      </c>
      <c r="AG44" s="67">
        <v>584</v>
      </c>
      <c r="AH44" s="67">
        <v>584</v>
      </c>
      <c r="AI44" s="67">
        <v>309</v>
      </c>
      <c r="AJ44" s="67">
        <v>309</v>
      </c>
      <c r="AK44" s="67">
        <v>3404</v>
      </c>
      <c r="AL44" s="67">
        <v>681</v>
      </c>
      <c r="AM44" s="67">
        <v>31</v>
      </c>
      <c r="AN44" s="67">
        <v>6</v>
      </c>
      <c r="AO44" s="67">
        <v>9195</v>
      </c>
      <c r="AP44" s="67">
        <v>1839</v>
      </c>
    </row>
    <row r="45" spans="1:42">
      <c r="A45" s="83">
        <v>45329</v>
      </c>
      <c r="B45" s="67" t="s">
        <v>225</v>
      </c>
      <c r="C45" s="67" t="s">
        <v>21</v>
      </c>
      <c r="D45" s="67" t="s">
        <v>358</v>
      </c>
      <c r="E45" s="67" t="s">
        <v>361</v>
      </c>
      <c r="F45" s="67" t="s">
        <v>362</v>
      </c>
      <c r="G45" s="68">
        <v>45323</v>
      </c>
      <c r="H45" s="67" t="s">
        <v>409</v>
      </c>
      <c r="I45" s="67" t="s">
        <v>1</v>
      </c>
      <c r="J45" s="67" t="s">
        <v>90</v>
      </c>
      <c r="K45" s="67" t="s">
        <v>81</v>
      </c>
      <c r="L45" s="67" t="s">
        <v>410</v>
      </c>
      <c r="M45" s="69">
        <v>5450</v>
      </c>
      <c r="N45" s="69">
        <v>1090</v>
      </c>
      <c r="O45" s="67">
        <v>1882</v>
      </c>
      <c r="P45" s="67">
        <v>1958</v>
      </c>
      <c r="Q45" s="67">
        <v>1254</v>
      </c>
      <c r="R45" s="67">
        <v>1363</v>
      </c>
      <c r="S45" s="67">
        <v>927</v>
      </c>
      <c r="T45" s="67">
        <v>927</v>
      </c>
      <c r="U45" s="67">
        <v>491</v>
      </c>
      <c r="V45" s="67">
        <v>491</v>
      </c>
      <c r="W45" s="67">
        <v>5450</v>
      </c>
      <c r="X45" s="67">
        <v>1090</v>
      </c>
      <c r="Y45" s="67">
        <v>0</v>
      </c>
      <c r="Z45" s="67">
        <v>0</v>
      </c>
      <c r="AA45" s="67">
        <v>3845</v>
      </c>
      <c r="AB45" s="67">
        <v>769</v>
      </c>
      <c r="AC45" s="67">
        <v>1884</v>
      </c>
      <c r="AD45" s="67">
        <v>1961</v>
      </c>
      <c r="AE45" s="67">
        <v>884</v>
      </c>
      <c r="AF45" s="67">
        <v>961</v>
      </c>
      <c r="AG45" s="67">
        <v>654</v>
      </c>
      <c r="AH45" s="67">
        <v>654</v>
      </c>
      <c r="AI45" s="67">
        <v>346</v>
      </c>
      <c r="AJ45" s="67">
        <v>346</v>
      </c>
      <c r="AK45" s="67">
        <v>3810</v>
      </c>
      <c r="AL45" s="67">
        <v>762</v>
      </c>
      <c r="AM45" s="67">
        <v>35</v>
      </c>
      <c r="AN45" s="67">
        <v>7</v>
      </c>
      <c r="AO45" s="67">
        <v>9295</v>
      </c>
      <c r="AP45" s="67">
        <v>1859</v>
      </c>
    </row>
    <row r="46" spans="1:42">
      <c r="A46" s="83">
        <v>45364</v>
      </c>
      <c r="B46" s="67" t="s">
        <v>225</v>
      </c>
      <c r="C46" s="67" t="s">
        <v>21</v>
      </c>
      <c r="D46" s="67" t="s">
        <v>358</v>
      </c>
      <c r="E46" s="67" t="s">
        <v>361</v>
      </c>
      <c r="F46" s="67" t="s">
        <v>362</v>
      </c>
      <c r="G46" s="68">
        <v>45323</v>
      </c>
      <c r="H46" s="67" t="s">
        <v>409</v>
      </c>
      <c r="I46" s="67" t="s">
        <v>1</v>
      </c>
      <c r="J46" s="67" t="s">
        <v>90</v>
      </c>
      <c r="K46" s="67" t="s">
        <v>81</v>
      </c>
      <c r="L46" s="67" t="s">
        <v>410</v>
      </c>
      <c r="M46" s="69">
        <v>4110</v>
      </c>
      <c r="N46" s="69">
        <v>822</v>
      </c>
      <c r="O46" s="67">
        <v>2014</v>
      </c>
      <c r="P46" s="67">
        <v>2096</v>
      </c>
      <c r="Q46" s="67">
        <v>1069</v>
      </c>
      <c r="R46" s="67">
        <v>1069</v>
      </c>
      <c r="S46" s="67">
        <v>904</v>
      </c>
      <c r="T46" s="67">
        <v>986</v>
      </c>
      <c r="U46" s="67">
        <v>41</v>
      </c>
      <c r="V46" s="67">
        <v>41</v>
      </c>
      <c r="W46" s="67">
        <v>4110</v>
      </c>
      <c r="X46" s="67">
        <v>822</v>
      </c>
      <c r="Y46" s="67">
        <v>0</v>
      </c>
      <c r="Z46" s="67">
        <v>0</v>
      </c>
      <c r="AA46" s="67">
        <v>4385</v>
      </c>
      <c r="AB46" s="67">
        <v>877</v>
      </c>
      <c r="AC46" s="67">
        <v>2149</v>
      </c>
      <c r="AD46" s="67">
        <v>2236</v>
      </c>
      <c r="AE46" s="67">
        <v>1140</v>
      </c>
      <c r="AF46" s="67">
        <v>1140</v>
      </c>
      <c r="AG46" s="67">
        <v>965</v>
      </c>
      <c r="AH46" s="67">
        <v>1052</v>
      </c>
      <c r="AI46" s="67">
        <v>44</v>
      </c>
      <c r="AJ46" s="67">
        <v>44</v>
      </c>
      <c r="AK46" s="67">
        <v>4341</v>
      </c>
      <c r="AL46" s="67">
        <v>868</v>
      </c>
      <c r="AM46" s="67">
        <v>44</v>
      </c>
      <c r="AN46" s="67">
        <v>9</v>
      </c>
      <c r="AO46" s="67">
        <v>8495</v>
      </c>
      <c r="AP46" s="67">
        <v>1699</v>
      </c>
    </row>
    <row r="47" spans="1:42">
      <c r="A47" s="83">
        <v>45371</v>
      </c>
      <c r="B47" s="67" t="s">
        <v>225</v>
      </c>
      <c r="C47" s="67" t="s">
        <v>21</v>
      </c>
      <c r="D47" s="67" t="s">
        <v>358</v>
      </c>
      <c r="E47" s="67" t="s">
        <v>361</v>
      </c>
      <c r="F47" s="67" t="s">
        <v>362</v>
      </c>
      <c r="G47" s="68">
        <v>45323</v>
      </c>
      <c r="H47" s="67" t="s">
        <v>409</v>
      </c>
      <c r="I47" s="67" t="s">
        <v>1</v>
      </c>
      <c r="J47" s="67" t="s">
        <v>90</v>
      </c>
      <c r="K47" s="67" t="s">
        <v>81</v>
      </c>
      <c r="L47" s="67" t="s">
        <v>410</v>
      </c>
      <c r="M47" s="69">
        <v>5370</v>
      </c>
      <c r="N47" s="69">
        <v>1074</v>
      </c>
      <c r="O47" s="67">
        <v>2631</v>
      </c>
      <c r="P47" s="67">
        <v>2739</v>
      </c>
      <c r="Q47" s="67">
        <v>1396</v>
      </c>
      <c r="R47" s="67">
        <v>1396</v>
      </c>
      <c r="S47" s="67">
        <v>1181</v>
      </c>
      <c r="T47" s="67">
        <v>1289</v>
      </c>
      <c r="U47" s="67">
        <v>54</v>
      </c>
      <c r="V47" s="67">
        <v>54</v>
      </c>
      <c r="W47" s="67">
        <v>5370</v>
      </c>
      <c r="X47" s="67">
        <v>1074</v>
      </c>
      <c r="Y47" s="67">
        <v>0</v>
      </c>
      <c r="Z47" s="67">
        <v>0</v>
      </c>
      <c r="AA47" s="67">
        <v>1950</v>
      </c>
      <c r="AB47" s="67">
        <v>390</v>
      </c>
      <c r="AC47" s="67">
        <v>955</v>
      </c>
      <c r="AD47" s="67">
        <v>995</v>
      </c>
      <c r="AE47" s="67">
        <v>506</v>
      </c>
      <c r="AF47" s="67">
        <v>507</v>
      </c>
      <c r="AG47" s="67">
        <v>429</v>
      </c>
      <c r="AH47" s="67">
        <v>468</v>
      </c>
      <c r="AI47" s="67">
        <v>20</v>
      </c>
      <c r="AJ47" s="67">
        <v>20</v>
      </c>
      <c r="AK47" s="67">
        <v>1931</v>
      </c>
      <c r="AL47" s="67">
        <v>386</v>
      </c>
      <c r="AM47" s="67">
        <v>19</v>
      </c>
      <c r="AN47" s="67">
        <v>4</v>
      </c>
      <c r="AO47" s="67">
        <v>7320</v>
      </c>
      <c r="AP47" s="67">
        <v>1464</v>
      </c>
    </row>
    <row r="48" spans="1:42">
      <c r="A48" s="83">
        <v>45378</v>
      </c>
      <c r="B48" s="67" t="s">
        <v>225</v>
      </c>
      <c r="C48" s="67" t="s">
        <v>21</v>
      </c>
      <c r="D48" s="67" t="s">
        <v>358</v>
      </c>
      <c r="E48" s="67" t="s">
        <v>361</v>
      </c>
      <c r="F48" s="67" t="s">
        <v>362</v>
      </c>
      <c r="G48" s="68">
        <v>45323</v>
      </c>
      <c r="H48" s="67" t="s">
        <v>409</v>
      </c>
      <c r="I48" s="67" t="s">
        <v>1</v>
      </c>
      <c r="J48" s="67" t="s">
        <v>90</v>
      </c>
      <c r="K48" s="67" t="s">
        <v>81</v>
      </c>
      <c r="L48" s="67" t="s">
        <v>410</v>
      </c>
      <c r="M48" s="69">
        <v>5410</v>
      </c>
      <c r="N48" s="69">
        <v>1082</v>
      </c>
      <c r="O48" s="67">
        <v>2651</v>
      </c>
      <c r="P48" s="67">
        <v>2759</v>
      </c>
      <c r="Q48" s="67">
        <v>1407</v>
      </c>
      <c r="R48" s="67">
        <v>1407</v>
      </c>
      <c r="S48" s="67">
        <v>1190</v>
      </c>
      <c r="T48" s="67">
        <v>1298</v>
      </c>
      <c r="U48" s="67">
        <v>54</v>
      </c>
      <c r="V48" s="67">
        <v>54</v>
      </c>
      <c r="W48" s="67">
        <v>5410</v>
      </c>
      <c r="X48" s="67">
        <v>1082</v>
      </c>
      <c r="Y48" s="67">
        <v>0</v>
      </c>
      <c r="Z48" s="67">
        <v>0</v>
      </c>
      <c r="AA48" s="67">
        <v>2360</v>
      </c>
      <c r="AB48" s="67">
        <v>472</v>
      </c>
      <c r="AC48" s="67">
        <v>1156</v>
      </c>
      <c r="AD48" s="67">
        <v>1204</v>
      </c>
      <c r="AE48" s="67">
        <v>613</v>
      </c>
      <c r="AF48" s="67">
        <v>614</v>
      </c>
      <c r="AG48" s="67">
        <v>519</v>
      </c>
      <c r="AH48" s="67">
        <v>566</v>
      </c>
      <c r="AI48" s="67">
        <v>24</v>
      </c>
      <c r="AJ48" s="67">
        <v>24</v>
      </c>
      <c r="AK48" s="67">
        <v>2337</v>
      </c>
      <c r="AL48" s="67">
        <v>467</v>
      </c>
      <c r="AM48" s="67">
        <v>23</v>
      </c>
      <c r="AN48" s="67">
        <v>5</v>
      </c>
      <c r="AO48" s="67">
        <v>7770</v>
      </c>
      <c r="AP48" s="67">
        <v>1554</v>
      </c>
    </row>
    <row r="49" spans="1:42">
      <c r="A49" s="83">
        <v>45385</v>
      </c>
      <c r="B49" s="67" t="s">
        <v>225</v>
      </c>
      <c r="C49" s="67" t="s">
        <v>21</v>
      </c>
      <c r="D49" s="67" t="s">
        <v>358</v>
      </c>
      <c r="E49" s="67" t="s">
        <v>361</v>
      </c>
      <c r="F49" s="67" t="s">
        <v>362</v>
      </c>
      <c r="G49" s="68">
        <v>45323</v>
      </c>
      <c r="H49" s="67" t="s">
        <v>409</v>
      </c>
      <c r="I49" s="67" t="s">
        <v>1</v>
      </c>
      <c r="J49" s="67" t="s">
        <v>90</v>
      </c>
      <c r="K49" s="67" t="s">
        <v>81</v>
      </c>
      <c r="L49" s="67" t="s">
        <v>410</v>
      </c>
      <c r="M49" s="69">
        <v>3955</v>
      </c>
      <c r="N49" s="69">
        <v>791</v>
      </c>
      <c r="O49" s="67">
        <v>1938</v>
      </c>
      <c r="P49" s="67">
        <v>2017</v>
      </c>
      <c r="Q49" s="67">
        <v>1028</v>
      </c>
      <c r="R49" s="67">
        <v>1028</v>
      </c>
      <c r="S49" s="67">
        <v>870</v>
      </c>
      <c r="T49" s="67">
        <v>949</v>
      </c>
      <c r="U49" s="67">
        <v>40</v>
      </c>
      <c r="V49" s="67">
        <v>40</v>
      </c>
      <c r="W49" s="67">
        <v>3955</v>
      </c>
      <c r="X49" s="67">
        <v>791</v>
      </c>
      <c r="Y49" s="67">
        <v>0</v>
      </c>
      <c r="Z49" s="67">
        <v>0</v>
      </c>
      <c r="AA49" s="67">
        <v>4145</v>
      </c>
      <c r="AB49" s="67">
        <v>829</v>
      </c>
      <c r="AC49" s="67">
        <v>2031</v>
      </c>
      <c r="AD49" s="67">
        <v>2114</v>
      </c>
      <c r="AE49" s="67">
        <v>1078</v>
      </c>
      <c r="AF49" s="67">
        <v>1078</v>
      </c>
      <c r="AG49" s="67">
        <v>912</v>
      </c>
      <c r="AH49" s="67">
        <v>995</v>
      </c>
      <c r="AI49" s="67">
        <v>41</v>
      </c>
      <c r="AJ49" s="67">
        <v>41</v>
      </c>
      <c r="AK49" s="67">
        <v>4104</v>
      </c>
      <c r="AL49" s="67">
        <v>821</v>
      </c>
      <c r="AM49" s="67">
        <v>41</v>
      </c>
      <c r="AN49" s="67">
        <v>8</v>
      </c>
      <c r="AO49" s="67">
        <v>8100</v>
      </c>
      <c r="AP49" s="67">
        <v>1620</v>
      </c>
    </row>
    <row r="50" spans="1:42">
      <c r="A50" s="83">
        <v>45411</v>
      </c>
      <c r="B50" s="67" t="s">
        <v>225</v>
      </c>
      <c r="C50" s="67" t="s">
        <v>21</v>
      </c>
      <c r="D50" s="67" t="s">
        <v>358</v>
      </c>
      <c r="E50" s="67" t="s">
        <v>361</v>
      </c>
      <c r="F50" s="67" t="s">
        <v>362</v>
      </c>
      <c r="G50" s="68">
        <v>45293</v>
      </c>
      <c r="H50" s="67" t="s">
        <v>409</v>
      </c>
      <c r="I50" s="67" t="s">
        <v>1</v>
      </c>
      <c r="J50" s="67" t="s">
        <v>90</v>
      </c>
      <c r="K50" s="67" t="s">
        <v>81</v>
      </c>
      <c r="L50" s="67" t="s">
        <v>410</v>
      </c>
      <c r="M50" s="69">
        <v>4450</v>
      </c>
      <c r="N50" s="69">
        <v>890</v>
      </c>
      <c r="O50" s="67">
        <v>2181</v>
      </c>
      <c r="P50" s="67">
        <v>2270</v>
      </c>
      <c r="Q50" s="67">
        <v>1156</v>
      </c>
      <c r="R50" s="67">
        <v>1157</v>
      </c>
      <c r="S50" s="67">
        <v>981</v>
      </c>
      <c r="T50" s="67">
        <v>1067</v>
      </c>
      <c r="U50" s="67">
        <v>44</v>
      </c>
      <c r="V50" s="67">
        <v>45</v>
      </c>
      <c r="W50" s="67">
        <v>4450</v>
      </c>
      <c r="X50" s="67">
        <v>890</v>
      </c>
      <c r="Y50" s="67">
        <v>0</v>
      </c>
      <c r="Z50" s="67">
        <v>0</v>
      </c>
      <c r="AA50" s="67">
        <v>3615</v>
      </c>
      <c r="AB50" s="67">
        <v>723</v>
      </c>
      <c r="AC50" s="67">
        <v>1771</v>
      </c>
      <c r="AD50" s="67">
        <v>1844</v>
      </c>
      <c r="AE50" s="67">
        <v>939</v>
      </c>
      <c r="AF50" s="67">
        <v>940</v>
      </c>
      <c r="AG50" s="67">
        <v>797</v>
      </c>
      <c r="AH50" s="67">
        <v>867</v>
      </c>
      <c r="AI50" s="67">
        <v>35</v>
      </c>
      <c r="AJ50" s="67">
        <v>37</v>
      </c>
      <c r="AK50" s="67">
        <v>3615</v>
      </c>
      <c r="AL50" s="67">
        <v>723</v>
      </c>
      <c r="AM50" s="67">
        <v>0</v>
      </c>
      <c r="AN50" s="67">
        <v>0</v>
      </c>
      <c r="AO50" s="67">
        <v>8065</v>
      </c>
      <c r="AP50" s="67">
        <v>1613</v>
      </c>
    </row>
    <row r="51" spans="1:42">
      <c r="A51" s="83">
        <v>45404</v>
      </c>
      <c r="B51" s="67" t="s">
        <v>225</v>
      </c>
      <c r="C51" s="67" t="s">
        <v>21</v>
      </c>
      <c r="D51" s="67" t="s">
        <v>358</v>
      </c>
      <c r="E51" s="67" t="s">
        <v>361</v>
      </c>
      <c r="F51" s="67" t="s">
        <v>362</v>
      </c>
      <c r="G51" s="68">
        <v>45293</v>
      </c>
      <c r="H51" s="67" t="s">
        <v>409</v>
      </c>
      <c r="I51" s="67" t="s">
        <v>1</v>
      </c>
      <c r="J51" s="67" t="s">
        <v>90</v>
      </c>
      <c r="K51" s="67" t="s">
        <v>81</v>
      </c>
      <c r="L51" s="67" t="s">
        <v>410</v>
      </c>
      <c r="M51" s="69">
        <v>4665</v>
      </c>
      <c r="N51" s="69">
        <v>899</v>
      </c>
      <c r="O51" s="67">
        <v>2286</v>
      </c>
      <c r="P51" s="67">
        <v>2379</v>
      </c>
      <c r="Q51" s="67">
        <v>1212</v>
      </c>
      <c r="R51" s="67">
        <v>1213</v>
      </c>
      <c r="S51" s="67">
        <v>1029</v>
      </c>
      <c r="T51" s="67">
        <v>1118</v>
      </c>
      <c r="U51" s="67">
        <v>46</v>
      </c>
      <c r="V51" s="67">
        <v>48</v>
      </c>
      <c r="W51" s="67">
        <v>4665</v>
      </c>
      <c r="X51" s="67">
        <v>899</v>
      </c>
      <c r="Y51" s="67">
        <v>0</v>
      </c>
      <c r="Z51" s="67">
        <v>0</v>
      </c>
      <c r="AA51" s="67">
        <v>3232</v>
      </c>
      <c r="AB51" s="67">
        <v>583</v>
      </c>
      <c r="AC51" s="67">
        <v>1584</v>
      </c>
      <c r="AD51" s="67">
        <v>1648</v>
      </c>
      <c r="AE51" s="67">
        <v>839</v>
      </c>
      <c r="AF51" s="67">
        <v>841</v>
      </c>
      <c r="AG51" s="67">
        <v>713</v>
      </c>
      <c r="AH51" s="67">
        <v>775</v>
      </c>
      <c r="AI51" s="67">
        <v>32</v>
      </c>
      <c r="AJ51" s="67">
        <v>33</v>
      </c>
      <c r="AK51" s="67">
        <v>3232</v>
      </c>
      <c r="AL51" s="67">
        <v>583</v>
      </c>
      <c r="AM51" s="67">
        <v>0</v>
      </c>
      <c r="AN51" s="67">
        <v>0</v>
      </c>
      <c r="AO51" s="67">
        <v>7897</v>
      </c>
      <c r="AP51" s="67">
        <v>1482</v>
      </c>
    </row>
    <row r="52" spans="1:42">
      <c r="A52" s="83">
        <v>45397</v>
      </c>
      <c r="B52" s="67" t="s">
        <v>225</v>
      </c>
      <c r="C52" s="67" t="s">
        <v>21</v>
      </c>
      <c r="D52" s="67" t="s">
        <v>358</v>
      </c>
      <c r="E52" s="67" t="s">
        <v>361</v>
      </c>
      <c r="F52" s="67" t="s">
        <v>362</v>
      </c>
      <c r="G52" s="68">
        <v>45293</v>
      </c>
      <c r="H52" s="67" t="s">
        <v>409</v>
      </c>
      <c r="I52" s="67" t="s">
        <v>1</v>
      </c>
      <c r="J52" s="67" t="s">
        <v>90</v>
      </c>
      <c r="K52" s="67" t="s">
        <v>81</v>
      </c>
      <c r="L52" s="67" t="s">
        <v>410</v>
      </c>
      <c r="M52" s="69">
        <v>3325</v>
      </c>
      <c r="N52" s="69">
        <v>665</v>
      </c>
      <c r="O52" s="67">
        <v>1629</v>
      </c>
      <c r="P52" s="67">
        <v>1696</v>
      </c>
      <c r="Q52" s="67">
        <v>864</v>
      </c>
      <c r="R52" s="67">
        <v>865</v>
      </c>
      <c r="S52" s="67">
        <v>733</v>
      </c>
      <c r="T52" s="67">
        <v>797</v>
      </c>
      <c r="U52" s="67">
        <v>33</v>
      </c>
      <c r="V52" s="67">
        <v>34</v>
      </c>
      <c r="W52" s="67">
        <v>3325</v>
      </c>
      <c r="X52" s="67">
        <v>665</v>
      </c>
      <c r="Y52" s="67">
        <v>0</v>
      </c>
      <c r="Z52" s="67">
        <v>0</v>
      </c>
      <c r="AA52" s="67">
        <v>2125</v>
      </c>
      <c r="AB52" s="67">
        <v>425</v>
      </c>
      <c r="AC52" s="67">
        <v>1041</v>
      </c>
      <c r="AD52" s="67">
        <v>1084</v>
      </c>
      <c r="AE52" s="67">
        <v>552</v>
      </c>
      <c r="AF52" s="67">
        <v>553</v>
      </c>
      <c r="AG52" s="67">
        <v>469</v>
      </c>
      <c r="AH52" s="67">
        <v>509</v>
      </c>
      <c r="AI52" s="67">
        <v>21</v>
      </c>
      <c r="AJ52" s="67">
        <v>22</v>
      </c>
      <c r="AK52" s="67">
        <v>2125</v>
      </c>
      <c r="AL52" s="67">
        <v>425</v>
      </c>
      <c r="AM52" s="67">
        <v>0</v>
      </c>
      <c r="AN52" s="67">
        <v>0</v>
      </c>
      <c r="AO52" s="67">
        <v>5450</v>
      </c>
      <c r="AP52" s="67">
        <v>1090</v>
      </c>
    </row>
    <row r="53" spans="1:42">
      <c r="A53" s="83">
        <v>45390</v>
      </c>
      <c r="B53" s="67" t="s">
        <v>225</v>
      </c>
      <c r="C53" s="67" t="s">
        <v>21</v>
      </c>
      <c r="D53" s="67" t="s">
        <v>358</v>
      </c>
      <c r="E53" s="67" t="s">
        <v>361</v>
      </c>
      <c r="F53" s="67" t="s">
        <v>362</v>
      </c>
      <c r="G53" s="68">
        <v>45293</v>
      </c>
      <c r="H53" s="67" t="s">
        <v>409</v>
      </c>
      <c r="I53" s="67" t="s">
        <v>1</v>
      </c>
      <c r="J53" s="67" t="s">
        <v>90</v>
      </c>
      <c r="K53" s="67" t="s">
        <v>81</v>
      </c>
      <c r="L53" s="67" t="s">
        <v>410</v>
      </c>
      <c r="M53" s="69">
        <v>4245</v>
      </c>
      <c r="N53" s="69">
        <v>849</v>
      </c>
      <c r="O53" s="67">
        <v>2080</v>
      </c>
      <c r="P53" s="67">
        <v>2165</v>
      </c>
      <c r="Q53" s="67">
        <v>1102</v>
      </c>
      <c r="R53" s="67">
        <v>1104</v>
      </c>
      <c r="S53" s="67">
        <v>936</v>
      </c>
      <c r="T53" s="67">
        <v>1018</v>
      </c>
      <c r="U53" s="67">
        <v>42</v>
      </c>
      <c r="V53" s="67">
        <v>43</v>
      </c>
      <c r="W53" s="67">
        <v>4245</v>
      </c>
      <c r="X53" s="67">
        <v>849</v>
      </c>
      <c r="Y53" s="67">
        <v>0</v>
      </c>
      <c r="Z53" s="67">
        <v>0</v>
      </c>
      <c r="AA53" s="67">
        <v>2345</v>
      </c>
      <c r="AB53" s="67">
        <v>429</v>
      </c>
      <c r="AC53" s="67">
        <v>1149</v>
      </c>
      <c r="AD53" s="67">
        <v>1196</v>
      </c>
      <c r="AE53" s="67">
        <v>609</v>
      </c>
      <c r="AF53" s="67">
        <v>610</v>
      </c>
      <c r="AG53" s="67">
        <v>517</v>
      </c>
      <c r="AH53" s="67">
        <v>562</v>
      </c>
      <c r="AI53" s="67">
        <v>23</v>
      </c>
      <c r="AJ53" s="67">
        <v>24</v>
      </c>
      <c r="AK53" s="67">
        <v>2345</v>
      </c>
      <c r="AL53" s="67">
        <v>429</v>
      </c>
      <c r="AM53" s="67">
        <v>0</v>
      </c>
      <c r="AN53" s="67">
        <v>0</v>
      </c>
      <c r="AO53" s="67">
        <v>6590</v>
      </c>
      <c r="AP53" s="67">
        <v>1278</v>
      </c>
    </row>
    <row r="54" spans="1:42">
      <c r="A54" s="83">
        <v>45383</v>
      </c>
      <c r="B54" s="67" t="s">
        <v>225</v>
      </c>
      <c r="C54" s="67" t="s">
        <v>21</v>
      </c>
      <c r="D54" s="67" t="s">
        <v>358</v>
      </c>
      <c r="E54" s="67" t="s">
        <v>361</v>
      </c>
      <c r="F54" s="67" t="s">
        <v>362</v>
      </c>
      <c r="G54" s="68">
        <v>45293</v>
      </c>
      <c r="H54" s="67" t="s">
        <v>409</v>
      </c>
      <c r="I54" s="67" t="s">
        <v>1</v>
      </c>
      <c r="J54" s="67" t="s">
        <v>90</v>
      </c>
      <c r="K54" s="67" t="s">
        <v>81</v>
      </c>
      <c r="L54" s="67" t="s">
        <v>410</v>
      </c>
      <c r="M54" s="69">
        <v>4945</v>
      </c>
      <c r="N54" s="69">
        <v>989</v>
      </c>
      <c r="O54" s="67">
        <v>2423</v>
      </c>
      <c r="P54" s="67">
        <v>2522</v>
      </c>
      <c r="Q54" s="67">
        <v>1284</v>
      </c>
      <c r="R54" s="67">
        <v>1286</v>
      </c>
      <c r="S54" s="67">
        <v>1090</v>
      </c>
      <c r="T54" s="67">
        <v>1185</v>
      </c>
      <c r="U54" s="67">
        <v>48</v>
      </c>
      <c r="V54" s="67">
        <v>50</v>
      </c>
      <c r="W54" s="67">
        <v>4945</v>
      </c>
      <c r="X54" s="67">
        <v>989</v>
      </c>
      <c r="Y54" s="67">
        <v>0</v>
      </c>
      <c r="Z54" s="67">
        <v>0</v>
      </c>
      <c r="AA54" s="67">
        <v>1730</v>
      </c>
      <c r="AB54" s="67">
        <v>346</v>
      </c>
      <c r="AC54" s="67">
        <v>848</v>
      </c>
      <c r="AD54" s="67">
        <v>882</v>
      </c>
      <c r="AE54" s="67">
        <v>449</v>
      </c>
      <c r="AF54" s="67">
        <v>450</v>
      </c>
      <c r="AG54" s="67">
        <v>381</v>
      </c>
      <c r="AH54" s="67">
        <v>415</v>
      </c>
      <c r="AI54" s="67">
        <v>17</v>
      </c>
      <c r="AJ54" s="67">
        <v>18</v>
      </c>
      <c r="AK54" s="67">
        <v>1730</v>
      </c>
      <c r="AL54" s="67">
        <v>346</v>
      </c>
      <c r="AM54" s="67">
        <v>0</v>
      </c>
      <c r="AN54" s="67">
        <v>0</v>
      </c>
      <c r="AO54" s="67">
        <v>6675</v>
      </c>
      <c r="AP54" s="67">
        <v>1335</v>
      </c>
    </row>
    <row r="55" spans="1:42">
      <c r="A55" s="83">
        <v>45439</v>
      </c>
      <c r="B55" s="67" t="s">
        <v>225</v>
      </c>
      <c r="C55" s="67" t="s">
        <v>21</v>
      </c>
      <c r="D55" s="67" t="s">
        <v>358</v>
      </c>
      <c r="E55" s="67" t="s">
        <v>361</v>
      </c>
      <c r="F55" s="67" t="s">
        <v>362</v>
      </c>
      <c r="G55" s="68">
        <v>45323</v>
      </c>
      <c r="H55" s="67" t="s">
        <v>409</v>
      </c>
      <c r="I55" s="67" t="s">
        <v>1</v>
      </c>
      <c r="J55" s="67" t="s">
        <v>90</v>
      </c>
      <c r="K55" s="67" t="s">
        <v>81</v>
      </c>
      <c r="L55" s="67" t="s">
        <v>410</v>
      </c>
      <c r="M55" s="69">
        <v>5235</v>
      </c>
      <c r="N55" s="69">
        <v>1047</v>
      </c>
      <c r="O55" s="67">
        <v>2565</v>
      </c>
      <c r="P55" s="67">
        <v>2670</v>
      </c>
      <c r="Q55" s="67">
        <v>1360</v>
      </c>
      <c r="R55" s="67">
        <v>1362</v>
      </c>
      <c r="S55" s="67">
        <v>1154</v>
      </c>
      <c r="T55" s="67">
        <v>1255</v>
      </c>
      <c r="U55" s="67">
        <v>51</v>
      </c>
      <c r="V55" s="67">
        <v>53</v>
      </c>
      <c r="W55" s="67">
        <v>0</v>
      </c>
      <c r="X55" s="67">
        <v>0</v>
      </c>
      <c r="Y55" s="67">
        <v>0</v>
      </c>
      <c r="Z55" s="67">
        <v>0</v>
      </c>
      <c r="AA55" s="67">
        <v>2425</v>
      </c>
      <c r="AB55" s="67">
        <v>485</v>
      </c>
      <c r="AC55" s="67">
        <v>1188</v>
      </c>
      <c r="AD55" s="67">
        <v>1237</v>
      </c>
      <c r="AE55" s="67">
        <v>630</v>
      </c>
      <c r="AF55" s="67">
        <v>631</v>
      </c>
      <c r="AG55" s="67">
        <v>535</v>
      </c>
      <c r="AH55" s="67">
        <v>581</v>
      </c>
      <c r="AI55" s="67">
        <v>24</v>
      </c>
      <c r="AJ55" s="67">
        <v>25</v>
      </c>
      <c r="AK55" s="67">
        <v>0</v>
      </c>
      <c r="AL55" s="67">
        <v>0</v>
      </c>
      <c r="AM55" s="67">
        <v>0</v>
      </c>
      <c r="AN55" s="67">
        <v>0</v>
      </c>
      <c r="AO55" s="67">
        <v>7660</v>
      </c>
      <c r="AP55" s="67">
        <v>1532</v>
      </c>
    </row>
    <row r="56" spans="1:42">
      <c r="A56" s="83">
        <v>45432</v>
      </c>
      <c r="B56" s="67" t="s">
        <v>225</v>
      </c>
      <c r="C56" s="67" t="s">
        <v>21</v>
      </c>
      <c r="D56" s="67" t="s">
        <v>358</v>
      </c>
      <c r="E56" s="67" t="s">
        <v>361</v>
      </c>
      <c r="F56" s="67" t="s">
        <v>362</v>
      </c>
      <c r="G56" s="68">
        <v>45323</v>
      </c>
      <c r="H56" s="67" t="s">
        <v>409</v>
      </c>
      <c r="I56" s="67" t="s">
        <v>1</v>
      </c>
      <c r="J56" s="67" t="s">
        <v>90</v>
      </c>
      <c r="K56" s="67" t="s">
        <v>81</v>
      </c>
      <c r="L56" s="67" t="s">
        <v>410</v>
      </c>
      <c r="M56" s="69">
        <v>4845</v>
      </c>
      <c r="N56" s="69">
        <v>969</v>
      </c>
      <c r="O56" s="67">
        <v>2374</v>
      </c>
      <c r="P56" s="67">
        <v>2471</v>
      </c>
      <c r="Q56" s="67">
        <v>1258</v>
      </c>
      <c r="R56" s="67">
        <v>1260</v>
      </c>
      <c r="S56" s="67">
        <v>1068</v>
      </c>
      <c r="T56" s="67">
        <v>1161</v>
      </c>
      <c r="U56" s="67">
        <v>47</v>
      </c>
      <c r="V56" s="67">
        <v>49</v>
      </c>
      <c r="W56" s="67">
        <v>0</v>
      </c>
      <c r="X56" s="67">
        <v>0</v>
      </c>
      <c r="Y56" s="67">
        <v>0</v>
      </c>
      <c r="Z56" s="67">
        <v>0</v>
      </c>
      <c r="AA56" s="67">
        <v>2425</v>
      </c>
      <c r="AB56" s="67">
        <v>485</v>
      </c>
      <c r="AC56" s="67">
        <v>1188</v>
      </c>
      <c r="AD56" s="67">
        <v>1237</v>
      </c>
      <c r="AE56" s="67">
        <v>630</v>
      </c>
      <c r="AF56" s="67">
        <v>631</v>
      </c>
      <c r="AG56" s="67">
        <v>535</v>
      </c>
      <c r="AH56" s="67">
        <v>581</v>
      </c>
      <c r="AI56" s="67">
        <v>24</v>
      </c>
      <c r="AJ56" s="67">
        <v>25</v>
      </c>
      <c r="AK56" s="67">
        <v>0</v>
      </c>
      <c r="AL56" s="67">
        <v>0</v>
      </c>
      <c r="AM56" s="67">
        <v>0</v>
      </c>
      <c r="AN56" s="67">
        <v>0</v>
      </c>
      <c r="AO56" s="67">
        <v>7270</v>
      </c>
      <c r="AP56" s="67">
        <v>1454</v>
      </c>
    </row>
    <row r="57" spans="1:42">
      <c r="A57" s="83">
        <v>45425</v>
      </c>
      <c r="B57" s="67" t="s">
        <v>225</v>
      </c>
      <c r="C57" s="67" t="s">
        <v>21</v>
      </c>
      <c r="D57" s="67" t="s">
        <v>358</v>
      </c>
      <c r="E57" s="67" t="s">
        <v>361</v>
      </c>
      <c r="F57" s="67" t="s">
        <v>362</v>
      </c>
      <c r="G57" s="68">
        <v>45323</v>
      </c>
      <c r="H57" s="67" t="s">
        <v>409</v>
      </c>
      <c r="I57" s="67" t="s">
        <v>1</v>
      </c>
      <c r="J57" s="67" t="s">
        <v>90</v>
      </c>
      <c r="K57" s="67" t="s">
        <v>81</v>
      </c>
      <c r="L57" s="67" t="s">
        <v>410</v>
      </c>
      <c r="M57" s="69">
        <v>5115</v>
      </c>
      <c r="N57" s="69">
        <v>1023</v>
      </c>
      <c r="O57" s="67">
        <v>2505</v>
      </c>
      <c r="P57" s="67">
        <v>2609</v>
      </c>
      <c r="Q57" s="67">
        <v>1328</v>
      </c>
      <c r="R57" s="67">
        <v>1330</v>
      </c>
      <c r="S57" s="67">
        <v>1128</v>
      </c>
      <c r="T57" s="67">
        <v>1226</v>
      </c>
      <c r="U57" s="67">
        <v>50</v>
      </c>
      <c r="V57" s="67">
        <v>52</v>
      </c>
      <c r="W57" s="67">
        <v>0</v>
      </c>
      <c r="X57" s="67">
        <v>0</v>
      </c>
      <c r="Y57" s="67">
        <v>0</v>
      </c>
      <c r="Z57" s="67">
        <v>0</v>
      </c>
      <c r="AA57" s="67">
        <v>3295</v>
      </c>
      <c r="AB57" s="67">
        <v>659</v>
      </c>
      <c r="AC57" s="67">
        <v>1615</v>
      </c>
      <c r="AD57" s="67">
        <v>1680</v>
      </c>
      <c r="AE57" s="67">
        <v>856</v>
      </c>
      <c r="AF57" s="67">
        <v>857</v>
      </c>
      <c r="AG57" s="67">
        <v>727</v>
      </c>
      <c r="AH57" s="67">
        <v>790</v>
      </c>
      <c r="AI57" s="67">
        <v>32</v>
      </c>
      <c r="AJ57" s="67">
        <v>34</v>
      </c>
      <c r="AK57" s="67">
        <v>0</v>
      </c>
      <c r="AL57" s="67">
        <v>0</v>
      </c>
      <c r="AM57" s="67">
        <v>0</v>
      </c>
      <c r="AN57" s="67">
        <v>0</v>
      </c>
      <c r="AO57" s="67">
        <v>8410</v>
      </c>
      <c r="AP57" s="67">
        <v>1682</v>
      </c>
    </row>
    <row r="58" spans="1:42">
      <c r="A58" s="83">
        <v>45418</v>
      </c>
      <c r="B58" s="67" t="s">
        <v>225</v>
      </c>
      <c r="C58" s="67" t="s">
        <v>21</v>
      </c>
      <c r="D58" s="67" t="s">
        <v>358</v>
      </c>
      <c r="E58" s="67" t="s">
        <v>361</v>
      </c>
      <c r="F58" s="67" t="s">
        <v>362</v>
      </c>
      <c r="G58" s="68">
        <v>45323</v>
      </c>
      <c r="H58" s="67" t="s">
        <v>409</v>
      </c>
      <c r="I58" s="67" t="s">
        <v>1</v>
      </c>
      <c r="J58" s="67" t="s">
        <v>90</v>
      </c>
      <c r="K58" s="67" t="s">
        <v>81</v>
      </c>
      <c r="L58" s="67" t="s">
        <v>410</v>
      </c>
      <c r="M58" s="69">
        <v>4640</v>
      </c>
      <c r="N58" s="69">
        <v>928</v>
      </c>
      <c r="O58" s="67">
        <v>2274</v>
      </c>
      <c r="P58" s="67">
        <v>2366</v>
      </c>
      <c r="Q58" s="67">
        <v>1205</v>
      </c>
      <c r="R58" s="67">
        <v>1207</v>
      </c>
      <c r="S58" s="67">
        <v>1023</v>
      </c>
      <c r="T58" s="67">
        <v>1112</v>
      </c>
      <c r="U58" s="67">
        <v>45</v>
      </c>
      <c r="V58" s="67">
        <v>47</v>
      </c>
      <c r="W58" s="67">
        <v>0</v>
      </c>
      <c r="X58" s="67">
        <v>0</v>
      </c>
      <c r="Y58" s="67">
        <v>0</v>
      </c>
      <c r="Z58" s="67">
        <v>0</v>
      </c>
      <c r="AA58" s="67">
        <v>3370</v>
      </c>
      <c r="AB58" s="67">
        <v>674</v>
      </c>
      <c r="AC58" s="67">
        <v>1651</v>
      </c>
      <c r="AD58" s="67">
        <v>1719</v>
      </c>
      <c r="AE58" s="67">
        <v>875</v>
      </c>
      <c r="AF58" s="67">
        <v>877</v>
      </c>
      <c r="AG58" s="67">
        <v>743</v>
      </c>
      <c r="AH58" s="67">
        <v>808</v>
      </c>
      <c r="AI58" s="67">
        <v>33</v>
      </c>
      <c r="AJ58" s="67">
        <v>34</v>
      </c>
      <c r="AK58" s="67">
        <v>0</v>
      </c>
      <c r="AL58" s="67">
        <v>0</v>
      </c>
      <c r="AM58" s="67">
        <v>0</v>
      </c>
      <c r="AN58" s="67">
        <v>0</v>
      </c>
      <c r="AO58" s="67">
        <v>8010</v>
      </c>
      <c r="AP58" s="67">
        <v>1602</v>
      </c>
    </row>
    <row r="59" spans="1:42">
      <c r="A59" s="83">
        <v>45464</v>
      </c>
      <c r="B59" s="67" t="s">
        <v>225</v>
      </c>
      <c r="C59" s="67" t="s">
        <v>19</v>
      </c>
      <c r="D59" s="67" t="s">
        <v>354</v>
      </c>
      <c r="E59" s="67" t="s">
        <v>355</v>
      </c>
      <c r="F59" s="67" t="s">
        <v>355</v>
      </c>
      <c r="G59" s="68">
        <v>44932</v>
      </c>
      <c r="H59" s="67" t="s">
        <v>409</v>
      </c>
      <c r="I59" s="67" t="s">
        <v>1</v>
      </c>
      <c r="J59" s="67" t="s">
        <v>418</v>
      </c>
      <c r="K59" s="67" t="s">
        <v>418</v>
      </c>
      <c r="L59" s="67" t="s">
        <v>410</v>
      </c>
      <c r="M59" s="69">
        <v>3019</v>
      </c>
      <c r="N59" s="69">
        <v>503</v>
      </c>
      <c r="O59" s="94">
        <v>1480</v>
      </c>
      <c r="P59" s="94">
        <v>1539</v>
      </c>
      <c r="Q59" s="67">
        <v>760</v>
      </c>
      <c r="R59" s="67">
        <v>776</v>
      </c>
      <c r="S59" s="67">
        <v>689</v>
      </c>
      <c r="T59" s="67">
        <v>715</v>
      </c>
      <c r="U59" s="67">
        <v>44</v>
      </c>
      <c r="V59" s="67">
        <v>35</v>
      </c>
      <c r="W59" s="94">
        <v>3019</v>
      </c>
      <c r="X59" s="67">
        <v>503</v>
      </c>
      <c r="Y59" s="67">
        <v>0</v>
      </c>
      <c r="Z59" s="67">
        <v>0</v>
      </c>
      <c r="AA59" s="67">
        <v>608</v>
      </c>
      <c r="AB59" s="67">
        <v>122</v>
      </c>
      <c r="AC59" s="67">
        <v>261</v>
      </c>
      <c r="AD59" s="67">
        <v>347</v>
      </c>
      <c r="AE59" s="67">
        <v>127</v>
      </c>
      <c r="AF59" s="67">
        <v>143</v>
      </c>
      <c r="AG59" s="67">
        <v>142</v>
      </c>
      <c r="AH59" s="67">
        <v>153</v>
      </c>
      <c r="AI59" s="67">
        <v>17</v>
      </c>
      <c r="AJ59" s="67">
        <v>26</v>
      </c>
      <c r="AK59" s="67">
        <v>608</v>
      </c>
      <c r="AL59" s="67">
        <v>122</v>
      </c>
      <c r="AM59" s="67">
        <v>0</v>
      </c>
      <c r="AN59" s="67">
        <v>0</v>
      </c>
      <c r="AO59" s="94">
        <v>3627</v>
      </c>
      <c r="AP59" s="67">
        <v>625</v>
      </c>
    </row>
    <row r="60" spans="1:42">
      <c r="A60" s="83">
        <v>45442</v>
      </c>
      <c r="B60" s="67" t="s">
        <v>26</v>
      </c>
      <c r="C60" s="67" t="s">
        <v>26</v>
      </c>
      <c r="D60" s="67" t="s">
        <v>348</v>
      </c>
      <c r="E60" s="67" t="s">
        <v>349</v>
      </c>
      <c r="F60" s="67" t="s">
        <v>349</v>
      </c>
      <c r="G60" s="95">
        <v>45041</v>
      </c>
      <c r="H60" s="67" t="s">
        <v>409</v>
      </c>
      <c r="I60" s="67" t="s">
        <v>1</v>
      </c>
      <c r="J60" s="67" t="s">
        <v>90</v>
      </c>
      <c r="K60" s="67" t="s">
        <v>350</v>
      </c>
      <c r="L60" s="67" t="s">
        <v>410</v>
      </c>
      <c r="M60" s="69">
        <v>0</v>
      </c>
      <c r="N60" s="69">
        <v>0</v>
      </c>
      <c r="O60" s="67">
        <v>0</v>
      </c>
      <c r="P60" s="67">
        <v>0</v>
      </c>
      <c r="Q60" s="67">
        <v>0</v>
      </c>
      <c r="R60" s="67">
        <v>0</v>
      </c>
      <c r="S60" s="67">
        <v>0</v>
      </c>
      <c r="T60" s="67">
        <v>0</v>
      </c>
      <c r="U60" s="67">
        <v>0</v>
      </c>
      <c r="V60" s="67">
        <v>0</v>
      </c>
      <c r="W60" s="67">
        <v>0</v>
      </c>
      <c r="X60" s="67">
        <v>0</v>
      </c>
      <c r="Y60" s="67">
        <v>0</v>
      </c>
      <c r="Z60" s="67">
        <v>0</v>
      </c>
      <c r="AA60" s="67">
        <v>94</v>
      </c>
      <c r="AB60" s="67">
        <v>42</v>
      </c>
      <c r="AC60" s="67">
        <v>59</v>
      </c>
      <c r="AD60" s="67">
        <v>35</v>
      </c>
      <c r="AE60" s="67">
        <v>4</v>
      </c>
      <c r="AF60" s="67">
        <v>6</v>
      </c>
      <c r="AG60" s="67">
        <v>54</v>
      </c>
      <c r="AH60" s="67">
        <v>29</v>
      </c>
      <c r="AI60" s="67">
        <v>1</v>
      </c>
      <c r="AJ60" s="67">
        <v>0</v>
      </c>
      <c r="AK60" s="67">
        <v>94</v>
      </c>
      <c r="AL60" s="67">
        <v>42</v>
      </c>
      <c r="AM60" s="67">
        <v>0</v>
      </c>
      <c r="AN60" s="67">
        <v>0</v>
      </c>
      <c r="AO60" s="67">
        <v>94</v>
      </c>
      <c r="AP60" s="67">
        <v>42</v>
      </c>
    </row>
    <row r="61" spans="1:42">
      <c r="A61" s="83">
        <v>45443</v>
      </c>
      <c r="B61" s="67" t="s">
        <v>413</v>
      </c>
      <c r="C61" s="67" t="s">
        <v>17</v>
      </c>
      <c r="D61" s="67" t="s">
        <v>351</v>
      </c>
      <c r="E61" s="67" t="s">
        <v>352</v>
      </c>
      <c r="G61" s="68">
        <v>45210</v>
      </c>
      <c r="H61" s="67" t="s">
        <v>409</v>
      </c>
      <c r="I61" s="67" t="s">
        <v>1</v>
      </c>
      <c r="J61" s="67" t="s">
        <v>414</v>
      </c>
      <c r="K61" s="67" t="s">
        <v>197</v>
      </c>
      <c r="L61" s="67" t="s">
        <v>410</v>
      </c>
      <c r="M61" s="69">
        <v>210</v>
      </c>
      <c r="N61" s="69">
        <v>43</v>
      </c>
      <c r="O61" s="67">
        <v>103</v>
      </c>
      <c r="P61" s="67">
        <v>107</v>
      </c>
      <c r="Q61" s="67">
        <v>55</v>
      </c>
      <c r="R61" s="67">
        <v>55</v>
      </c>
      <c r="S61" s="67">
        <v>46</v>
      </c>
      <c r="T61" s="67">
        <v>50</v>
      </c>
      <c r="U61" s="67">
        <v>2</v>
      </c>
      <c r="V61" s="67">
        <v>2</v>
      </c>
      <c r="W61" s="67">
        <v>210</v>
      </c>
      <c r="X61" s="67">
        <v>43</v>
      </c>
      <c r="Y61" s="67">
        <v>0</v>
      </c>
      <c r="Z61" s="67">
        <v>0</v>
      </c>
      <c r="AA61" s="67">
        <v>0</v>
      </c>
      <c r="AB61" s="67">
        <v>0</v>
      </c>
      <c r="AC61" s="67">
        <v>0</v>
      </c>
      <c r="AD61" s="67">
        <v>0</v>
      </c>
      <c r="AE61" s="67">
        <v>0</v>
      </c>
      <c r="AF61" s="67">
        <v>0</v>
      </c>
      <c r="AG61" s="67">
        <v>0</v>
      </c>
      <c r="AH61" s="67">
        <v>0</v>
      </c>
      <c r="AI61" s="67">
        <v>0</v>
      </c>
      <c r="AJ61" s="67">
        <v>0</v>
      </c>
      <c r="AK61" s="67">
        <v>0</v>
      </c>
      <c r="AL61" s="67">
        <v>0</v>
      </c>
      <c r="AM61" s="67">
        <v>0</v>
      </c>
      <c r="AN61" s="67">
        <v>0</v>
      </c>
      <c r="AO61" s="67">
        <v>210</v>
      </c>
      <c r="AP61" s="67">
        <v>43</v>
      </c>
    </row>
    <row r="62" spans="1:42">
      <c r="A62" s="83">
        <v>45473</v>
      </c>
      <c r="B62" s="67" t="s">
        <v>413</v>
      </c>
      <c r="C62" s="67" t="s">
        <v>17</v>
      </c>
      <c r="D62" s="67" t="s">
        <v>351</v>
      </c>
      <c r="E62" s="67" t="s">
        <v>352</v>
      </c>
      <c r="G62" s="68">
        <v>45210</v>
      </c>
      <c r="H62" s="67" t="s">
        <v>409</v>
      </c>
      <c r="I62" s="67" t="s">
        <v>1</v>
      </c>
      <c r="J62" s="67" t="s">
        <v>414</v>
      </c>
      <c r="K62" s="67" t="s">
        <v>197</v>
      </c>
      <c r="L62" s="67" t="s">
        <v>410</v>
      </c>
      <c r="M62" s="69">
        <v>272</v>
      </c>
      <c r="N62" s="69">
        <v>61</v>
      </c>
      <c r="O62" s="67">
        <v>124</v>
      </c>
      <c r="P62" s="67">
        <v>148</v>
      </c>
      <c r="Q62" s="67">
        <v>66</v>
      </c>
      <c r="R62" s="67">
        <v>75</v>
      </c>
      <c r="S62" s="67">
        <v>56</v>
      </c>
      <c r="T62" s="67">
        <v>70</v>
      </c>
      <c r="U62" s="67">
        <v>2</v>
      </c>
      <c r="V62" s="67">
        <v>3</v>
      </c>
      <c r="W62" s="67">
        <v>210</v>
      </c>
      <c r="X62" s="67">
        <v>43</v>
      </c>
      <c r="Y62" s="67">
        <v>0</v>
      </c>
      <c r="Z62" s="67">
        <v>0</v>
      </c>
      <c r="AA62" s="67">
        <v>0</v>
      </c>
      <c r="AB62" s="67">
        <v>0</v>
      </c>
      <c r="AC62" s="67">
        <v>0</v>
      </c>
      <c r="AD62" s="67">
        <v>0</v>
      </c>
      <c r="AE62" s="67">
        <v>0</v>
      </c>
      <c r="AF62" s="67">
        <v>0</v>
      </c>
      <c r="AG62" s="67">
        <v>0</v>
      </c>
      <c r="AH62" s="67">
        <v>0</v>
      </c>
      <c r="AI62" s="67">
        <v>0</v>
      </c>
      <c r="AJ62" s="67">
        <v>0</v>
      </c>
      <c r="AK62" s="67">
        <v>0</v>
      </c>
      <c r="AL62" s="67">
        <v>0</v>
      </c>
      <c r="AM62" s="67">
        <v>0</v>
      </c>
      <c r="AN62" s="67">
        <v>0</v>
      </c>
      <c r="AO62" s="67">
        <v>272</v>
      </c>
      <c r="AP62" s="67">
        <v>61</v>
      </c>
    </row>
    <row r="63" spans="1:42">
      <c r="A63" s="83">
        <v>45476</v>
      </c>
      <c r="B63" s="67" t="s">
        <v>413</v>
      </c>
      <c r="C63" s="67" t="s">
        <v>22</v>
      </c>
      <c r="D63" s="67" t="s">
        <v>356</v>
      </c>
      <c r="E63" s="67" t="s">
        <v>421</v>
      </c>
      <c r="F63" s="67" t="s">
        <v>421</v>
      </c>
      <c r="G63" s="68">
        <v>45331</v>
      </c>
      <c r="H63" s="67" t="s">
        <v>409</v>
      </c>
      <c r="J63" s="67" t="s">
        <v>414</v>
      </c>
      <c r="K63" s="67" t="s">
        <v>197</v>
      </c>
      <c r="L63" s="67" t="s">
        <v>410</v>
      </c>
      <c r="M63" s="69">
        <v>1062</v>
      </c>
      <c r="N63" s="69">
        <v>299</v>
      </c>
      <c r="O63" s="67">
        <v>918</v>
      </c>
      <c r="P63" s="67">
        <v>682</v>
      </c>
      <c r="Z63" s="67">
        <v>0</v>
      </c>
      <c r="AA63" s="67">
        <v>0</v>
      </c>
      <c r="AO63" s="94">
        <v>1062</v>
      </c>
      <c r="AP63" s="67">
        <v>299</v>
      </c>
    </row>
    <row r="64" spans="1:42">
      <c r="A64" s="83">
        <v>45467</v>
      </c>
      <c r="B64" s="67" t="s">
        <v>225</v>
      </c>
      <c r="C64" s="67" t="s">
        <v>21</v>
      </c>
      <c r="D64" s="67" t="s">
        <v>358</v>
      </c>
      <c r="E64" s="67" t="s">
        <v>361</v>
      </c>
      <c r="F64" s="67" t="s">
        <v>362</v>
      </c>
      <c r="G64" s="68">
        <v>45293</v>
      </c>
      <c r="H64" s="67" t="s">
        <v>409</v>
      </c>
      <c r="I64" s="67" t="s">
        <v>1</v>
      </c>
      <c r="J64" s="67" t="s">
        <v>90</v>
      </c>
      <c r="K64" s="67" t="s">
        <v>81</v>
      </c>
      <c r="L64" s="67" t="s">
        <v>410</v>
      </c>
      <c r="M64" s="69">
        <v>5205</v>
      </c>
      <c r="N64" s="69">
        <v>1040</v>
      </c>
      <c r="O64" s="94">
        <v>2550</v>
      </c>
      <c r="P64" s="94">
        <v>2655</v>
      </c>
      <c r="Q64" s="94">
        <v>1352</v>
      </c>
      <c r="R64" s="94">
        <v>1354</v>
      </c>
      <c r="S64" s="94">
        <v>1148</v>
      </c>
      <c r="T64" s="94">
        <v>1248</v>
      </c>
      <c r="U64" s="67">
        <v>51</v>
      </c>
      <c r="V64" s="67">
        <v>52</v>
      </c>
      <c r="W64" s="67">
        <v>0</v>
      </c>
      <c r="X64" s="67">
        <v>0</v>
      </c>
      <c r="Y64" s="67">
        <v>0</v>
      </c>
      <c r="Z64" s="67">
        <v>0</v>
      </c>
      <c r="AA64" s="94">
        <v>2025</v>
      </c>
      <c r="AB64" s="67">
        <v>405</v>
      </c>
      <c r="AC64" s="67">
        <v>992</v>
      </c>
      <c r="AD64" s="94">
        <v>1033</v>
      </c>
      <c r="AE64" s="67">
        <v>526</v>
      </c>
      <c r="AF64" s="67">
        <v>527</v>
      </c>
      <c r="AG64" s="67">
        <v>446</v>
      </c>
      <c r="AH64" s="67">
        <v>486</v>
      </c>
      <c r="AI64" s="67">
        <v>20</v>
      </c>
      <c r="AJ64" s="67">
        <v>21</v>
      </c>
      <c r="AK64" s="67">
        <v>0</v>
      </c>
      <c r="AL64" s="67">
        <v>0</v>
      </c>
      <c r="AM64" s="67">
        <v>0</v>
      </c>
      <c r="AN64" s="67">
        <v>0</v>
      </c>
      <c r="AO64" s="94">
        <v>7230</v>
      </c>
      <c r="AP64" s="94">
        <v>1445</v>
      </c>
    </row>
    <row r="65" spans="1:42">
      <c r="A65" s="83">
        <v>45460</v>
      </c>
      <c r="B65" s="67" t="s">
        <v>225</v>
      </c>
      <c r="C65" s="67" t="s">
        <v>21</v>
      </c>
      <c r="D65" s="67" t="s">
        <v>358</v>
      </c>
      <c r="E65" s="67" t="s">
        <v>361</v>
      </c>
      <c r="F65" s="67" t="s">
        <v>362</v>
      </c>
      <c r="G65" s="68">
        <v>45293</v>
      </c>
      <c r="H65" s="67" t="s">
        <v>409</v>
      </c>
      <c r="I65" s="67" t="s">
        <v>1</v>
      </c>
      <c r="J65" s="67" t="s">
        <v>90</v>
      </c>
      <c r="K65" s="67" t="s">
        <v>81</v>
      </c>
      <c r="L65" s="67" t="s">
        <v>410</v>
      </c>
      <c r="M65" s="69">
        <v>4595</v>
      </c>
      <c r="N65" s="69">
        <v>919</v>
      </c>
      <c r="O65" s="94">
        <v>2252</v>
      </c>
      <c r="P65" s="94">
        <v>2343</v>
      </c>
      <c r="Q65" s="94">
        <v>1194</v>
      </c>
      <c r="R65" s="94">
        <v>1195</v>
      </c>
      <c r="S65" s="94">
        <v>1013</v>
      </c>
      <c r="T65" s="94">
        <v>1101</v>
      </c>
      <c r="U65" s="67">
        <v>45</v>
      </c>
      <c r="V65" s="67">
        <v>47</v>
      </c>
      <c r="W65" s="67">
        <v>0</v>
      </c>
      <c r="X65" s="67">
        <v>0</v>
      </c>
      <c r="Y65" s="67">
        <v>0</v>
      </c>
      <c r="Z65" s="67">
        <v>0</v>
      </c>
      <c r="AA65" s="94">
        <v>3020</v>
      </c>
      <c r="AB65" s="67">
        <v>604</v>
      </c>
      <c r="AC65" s="94">
        <v>1480</v>
      </c>
      <c r="AD65" s="94">
        <v>1540</v>
      </c>
      <c r="AE65" s="67">
        <v>784</v>
      </c>
      <c r="AF65" s="67">
        <v>785</v>
      </c>
      <c r="AG65" s="67">
        <v>666</v>
      </c>
      <c r="AH65" s="67">
        <v>724</v>
      </c>
      <c r="AI65" s="67">
        <v>30</v>
      </c>
      <c r="AJ65" s="67">
        <v>31</v>
      </c>
      <c r="AK65" s="67">
        <v>0</v>
      </c>
      <c r="AL65" s="67">
        <v>0</v>
      </c>
      <c r="AM65" s="67">
        <v>0</v>
      </c>
      <c r="AN65" s="67">
        <v>0</v>
      </c>
      <c r="AO65" s="94">
        <v>7615</v>
      </c>
      <c r="AP65" s="94">
        <v>1523</v>
      </c>
    </row>
    <row r="66" spans="1:42">
      <c r="A66" s="83">
        <v>45453</v>
      </c>
      <c r="B66" s="67" t="s">
        <v>225</v>
      </c>
      <c r="C66" s="67" t="s">
        <v>21</v>
      </c>
      <c r="D66" s="67" t="s">
        <v>358</v>
      </c>
      <c r="E66" s="67" t="s">
        <v>361</v>
      </c>
      <c r="F66" s="67" t="s">
        <v>362</v>
      </c>
      <c r="G66" s="68">
        <v>45293</v>
      </c>
      <c r="H66" s="67" t="s">
        <v>409</v>
      </c>
      <c r="I66" s="67" t="s">
        <v>1</v>
      </c>
      <c r="J66" s="67" t="s">
        <v>90</v>
      </c>
      <c r="K66" s="67" t="s">
        <v>81</v>
      </c>
      <c r="L66" s="67" t="s">
        <v>410</v>
      </c>
      <c r="M66" s="69">
        <v>5760</v>
      </c>
      <c r="N66" s="69">
        <v>1152</v>
      </c>
      <c r="O66" s="94">
        <v>2822</v>
      </c>
      <c r="P66" s="94">
        <v>2938</v>
      </c>
      <c r="Q66" s="94">
        <v>1496</v>
      </c>
      <c r="R66" s="94">
        <v>1498</v>
      </c>
      <c r="S66" s="94">
        <v>1270</v>
      </c>
      <c r="T66" s="94">
        <v>1381</v>
      </c>
      <c r="U66" s="67">
        <v>56</v>
      </c>
      <c r="V66" s="67">
        <v>59</v>
      </c>
      <c r="W66" s="67">
        <v>0</v>
      </c>
      <c r="X66" s="67">
        <v>0</v>
      </c>
      <c r="Y66" s="67">
        <v>0</v>
      </c>
      <c r="Z66" s="67">
        <v>0</v>
      </c>
      <c r="AA66" s="94">
        <v>2875</v>
      </c>
      <c r="AB66" s="67">
        <v>575</v>
      </c>
      <c r="AC66" s="94">
        <v>1409</v>
      </c>
      <c r="AD66" s="94">
        <v>1466</v>
      </c>
      <c r="AE66" s="67">
        <v>747</v>
      </c>
      <c r="AF66" s="67">
        <v>748</v>
      </c>
      <c r="AG66" s="67">
        <v>634</v>
      </c>
      <c r="AH66" s="67">
        <v>689</v>
      </c>
      <c r="AI66" s="67">
        <v>28</v>
      </c>
      <c r="AJ66" s="67">
        <v>29</v>
      </c>
      <c r="AK66" s="67">
        <v>0</v>
      </c>
      <c r="AL66" s="67">
        <v>0</v>
      </c>
      <c r="AM66" s="67">
        <v>0</v>
      </c>
      <c r="AN66" s="67">
        <v>0</v>
      </c>
      <c r="AO66" s="94">
        <v>8635</v>
      </c>
      <c r="AP66" s="94">
        <v>1727</v>
      </c>
    </row>
    <row r="67" spans="1:42">
      <c r="A67" s="83">
        <v>45446</v>
      </c>
      <c r="B67" s="67" t="s">
        <v>225</v>
      </c>
      <c r="C67" s="67" t="s">
        <v>21</v>
      </c>
      <c r="D67" s="67" t="s">
        <v>358</v>
      </c>
      <c r="E67" s="67" t="s">
        <v>361</v>
      </c>
      <c r="F67" s="67" t="s">
        <v>362</v>
      </c>
      <c r="G67" s="68">
        <v>45293</v>
      </c>
      <c r="H67" s="67" t="s">
        <v>409</v>
      </c>
      <c r="I67" s="67" t="s">
        <v>1</v>
      </c>
      <c r="J67" s="67" t="s">
        <v>90</v>
      </c>
      <c r="K67" s="67" t="s">
        <v>81</v>
      </c>
      <c r="L67" s="67" t="s">
        <v>410</v>
      </c>
      <c r="M67" s="69">
        <v>6630</v>
      </c>
      <c r="N67" s="69">
        <v>1326</v>
      </c>
      <c r="O67" s="94">
        <v>3249</v>
      </c>
      <c r="P67" s="94">
        <v>3381</v>
      </c>
      <c r="Q67" s="94">
        <v>1722</v>
      </c>
      <c r="R67" s="94">
        <v>1724</v>
      </c>
      <c r="S67" s="94">
        <v>1462</v>
      </c>
      <c r="T67" s="94">
        <v>1589</v>
      </c>
      <c r="U67" s="67">
        <v>65</v>
      </c>
      <c r="V67" s="67">
        <v>68</v>
      </c>
      <c r="W67" s="67">
        <v>0</v>
      </c>
      <c r="X67" s="67">
        <v>0</v>
      </c>
      <c r="Y67" s="67">
        <v>0</v>
      </c>
      <c r="Z67" s="67">
        <v>0</v>
      </c>
      <c r="AA67" s="94">
        <v>2415</v>
      </c>
      <c r="AB67" s="67">
        <v>483</v>
      </c>
      <c r="AC67" s="94">
        <v>1183</v>
      </c>
      <c r="AD67" s="94">
        <v>1232</v>
      </c>
      <c r="AE67" s="67">
        <v>627</v>
      </c>
      <c r="AF67" s="67">
        <v>628</v>
      </c>
      <c r="AG67" s="67">
        <v>532</v>
      </c>
      <c r="AH67" s="67">
        <v>579</v>
      </c>
      <c r="AI67" s="67">
        <v>24</v>
      </c>
      <c r="AJ67" s="67">
        <v>25</v>
      </c>
      <c r="AK67" s="67">
        <v>0</v>
      </c>
      <c r="AL67" s="67">
        <v>0</v>
      </c>
      <c r="AM67" s="67">
        <v>0</v>
      </c>
      <c r="AN67" s="67">
        <v>0</v>
      </c>
      <c r="AO67" s="94">
        <v>9045</v>
      </c>
      <c r="AP67" s="94">
        <v>1809</v>
      </c>
    </row>
    <row r="68" spans="1:42">
      <c r="A68" s="83">
        <v>45439</v>
      </c>
      <c r="B68" s="67" t="s">
        <v>225</v>
      </c>
      <c r="C68" s="67" t="s">
        <v>21</v>
      </c>
      <c r="D68" s="67" t="s">
        <v>358</v>
      </c>
      <c r="E68" s="67" t="s">
        <v>359</v>
      </c>
      <c r="F68" s="67" t="s">
        <v>360</v>
      </c>
      <c r="G68" s="68">
        <v>45041</v>
      </c>
      <c r="H68" s="67" t="s">
        <v>409</v>
      </c>
      <c r="I68" s="67" t="s">
        <v>1</v>
      </c>
      <c r="J68" s="67" t="s">
        <v>90</v>
      </c>
      <c r="K68" s="67" t="s">
        <v>81</v>
      </c>
      <c r="L68" s="67" t="s">
        <v>410</v>
      </c>
      <c r="M68" s="69">
        <v>2925</v>
      </c>
      <c r="N68" s="69">
        <v>585</v>
      </c>
      <c r="O68" s="94">
        <v>1433</v>
      </c>
      <c r="P68" s="94">
        <v>1492</v>
      </c>
      <c r="Q68" s="67">
        <v>759</v>
      </c>
      <c r="R68" s="67">
        <v>761</v>
      </c>
      <c r="S68" s="67">
        <v>645</v>
      </c>
      <c r="T68" s="67">
        <v>701</v>
      </c>
      <c r="U68" s="67">
        <v>29</v>
      </c>
      <c r="V68" s="67">
        <v>30</v>
      </c>
      <c r="W68" s="67">
        <v>0</v>
      </c>
      <c r="X68" s="67">
        <v>0</v>
      </c>
      <c r="Y68" s="67">
        <v>0</v>
      </c>
      <c r="Z68" s="67">
        <v>0</v>
      </c>
      <c r="AA68" s="67">
        <v>580</v>
      </c>
      <c r="AB68" s="67">
        <v>116</v>
      </c>
      <c r="AC68" s="67">
        <v>284</v>
      </c>
      <c r="AD68" s="67">
        <v>296</v>
      </c>
      <c r="AE68" s="67">
        <v>151</v>
      </c>
      <c r="AF68" s="67">
        <v>151</v>
      </c>
      <c r="AG68" s="67">
        <v>128</v>
      </c>
      <c r="AH68" s="67">
        <v>139</v>
      </c>
      <c r="AI68" s="67">
        <v>6</v>
      </c>
      <c r="AJ68" s="67">
        <v>6</v>
      </c>
      <c r="AK68" s="67">
        <v>0</v>
      </c>
      <c r="AL68" s="67">
        <v>0</v>
      </c>
      <c r="AM68" s="67">
        <v>0</v>
      </c>
      <c r="AN68" s="67">
        <v>0</v>
      </c>
      <c r="AO68" s="94">
        <v>3505</v>
      </c>
      <c r="AP68" s="67">
        <v>701</v>
      </c>
    </row>
    <row r="69" spans="1:42">
      <c r="A69" s="96">
        <v>45432</v>
      </c>
      <c r="B69" s="67" t="s">
        <v>225</v>
      </c>
      <c r="C69" s="67" t="s">
        <v>21</v>
      </c>
      <c r="D69" s="67" t="s">
        <v>358</v>
      </c>
      <c r="E69" s="67" t="s">
        <v>359</v>
      </c>
      <c r="F69" s="67" t="s">
        <v>360</v>
      </c>
      <c r="G69" s="68">
        <v>45041</v>
      </c>
      <c r="H69" s="67" t="s">
        <v>409</v>
      </c>
      <c r="I69" s="67" t="s">
        <v>1</v>
      </c>
      <c r="J69" s="67" t="s">
        <v>90</v>
      </c>
      <c r="K69" s="67" t="s">
        <v>81</v>
      </c>
      <c r="L69" s="67" t="s">
        <v>410</v>
      </c>
      <c r="M69" s="69">
        <v>4755</v>
      </c>
      <c r="N69" s="69">
        <v>951</v>
      </c>
      <c r="O69" s="94">
        <v>2330</v>
      </c>
      <c r="P69" s="94">
        <v>2425</v>
      </c>
      <c r="Q69" s="94">
        <v>1235</v>
      </c>
      <c r="R69" s="94">
        <v>1237</v>
      </c>
      <c r="S69" s="94">
        <v>1049</v>
      </c>
      <c r="T69" s="94">
        <v>1140</v>
      </c>
      <c r="U69" s="67">
        <v>45</v>
      </c>
      <c r="V69" s="67">
        <v>49</v>
      </c>
      <c r="W69" s="67">
        <v>0</v>
      </c>
      <c r="X69" s="67">
        <v>0</v>
      </c>
      <c r="Y69" s="67">
        <v>0</v>
      </c>
      <c r="Z69" s="67">
        <v>0</v>
      </c>
      <c r="AA69" s="94">
        <v>1005</v>
      </c>
      <c r="AB69" s="67">
        <v>201</v>
      </c>
      <c r="AC69" s="67">
        <v>492</v>
      </c>
      <c r="AD69" s="67">
        <v>513</v>
      </c>
      <c r="AE69" s="67">
        <v>261</v>
      </c>
      <c r="AF69" s="67">
        <v>262</v>
      </c>
      <c r="AG69" s="67">
        <v>221</v>
      </c>
      <c r="AH69" s="67">
        <v>241</v>
      </c>
      <c r="AI69" s="67">
        <v>10</v>
      </c>
      <c r="AJ69" s="67">
        <v>10</v>
      </c>
      <c r="AK69" s="67">
        <v>0</v>
      </c>
      <c r="AL69" s="67">
        <v>0</v>
      </c>
      <c r="AM69" s="67">
        <v>0</v>
      </c>
      <c r="AN69" s="67">
        <v>0</v>
      </c>
      <c r="AO69" s="94">
        <v>5760</v>
      </c>
      <c r="AP69" s="94">
        <v>1152</v>
      </c>
    </row>
    <row r="70" spans="1:42">
      <c r="A70" s="83">
        <v>45425</v>
      </c>
      <c r="B70" s="67" t="s">
        <v>225</v>
      </c>
      <c r="C70" s="67" t="s">
        <v>21</v>
      </c>
      <c r="D70" s="67" t="s">
        <v>358</v>
      </c>
      <c r="E70" s="67" t="s">
        <v>359</v>
      </c>
      <c r="F70" s="67" t="s">
        <v>360</v>
      </c>
      <c r="G70" s="68">
        <v>45041</v>
      </c>
      <c r="H70" s="67" t="s">
        <v>409</v>
      </c>
      <c r="I70" s="67" t="s">
        <v>1</v>
      </c>
      <c r="J70" s="67" t="s">
        <v>90</v>
      </c>
      <c r="K70" s="67" t="s">
        <v>81</v>
      </c>
      <c r="L70" s="67" t="s">
        <v>410</v>
      </c>
      <c r="M70" s="69">
        <v>3740</v>
      </c>
      <c r="N70" s="69">
        <v>748</v>
      </c>
      <c r="O70" s="94">
        <v>1833</v>
      </c>
      <c r="P70" s="94">
        <v>1907</v>
      </c>
      <c r="Q70" s="67">
        <v>971</v>
      </c>
      <c r="R70" s="67">
        <v>973</v>
      </c>
      <c r="S70" s="67">
        <v>825</v>
      </c>
      <c r="T70" s="67">
        <v>896</v>
      </c>
      <c r="U70" s="67">
        <v>37</v>
      </c>
      <c r="V70" s="67">
        <v>38</v>
      </c>
      <c r="W70" s="67">
        <v>0</v>
      </c>
      <c r="X70" s="67">
        <v>0</v>
      </c>
      <c r="Y70" s="67">
        <v>0</v>
      </c>
      <c r="Z70" s="67">
        <v>0</v>
      </c>
      <c r="AA70" s="67">
        <v>650</v>
      </c>
      <c r="AB70" s="67">
        <v>130</v>
      </c>
      <c r="AC70" s="67">
        <v>319</v>
      </c>
      <c r="AD70" s="67">
        <v>331</v>
      </c>
      <c r="AE70" s="67">
        <v>169</v>
      </c>
      <c r="AF70" s="67">
        <v>169</v>
      </c>
      <c r="AG70" s="67">
        <v>144</v>
      </c>
      <c r="AH70" s="67">
        <v>156</v>
      </c>
      <c r="AI70" s="67">
        <v>6</v>
      </c>
      <c r="AJ70" s="67">
        <v>7</v>
      </c>
      <c r="AK70" s="67">
        <v>0</v>
      </c>
      <c r="AL70" s="67">
        <v>0</v>
      </c>
      <c r="AM70" s="67">
        <v>0</v>
      </c>
      <c r="AN70" s="67">
        <v>0</v>
      </c>
      <c r="AO70" s="94">
        <v>4390</v>
      </c>
      <c r="AP70" s="67">
        <v>878</v>
      </c>
    </row>
    <row r="71" spans="1:42">
      <c r="A71" s="83">
        <v>45448</v>
      </c>
      <c r="B71" s="67" t="s">
        <v>225</v>
      </c>
      <c r="C71" s="67" t="s">
        <v>21</v>
      </c>
      <c r="D71" s="67" t="s">
        <v>358</v>
      </c>
      <c r="E71" s="67" t="s">
        <v>359</v>
      </c>
      <c r="F71" s="67" t="s">
        <v>360</v>
      </c>
      <c r="G71" s="68">
        <v>45041</v>
      </c>
      <c r="H71" s="67" t="s">
        <v>409</v>
      </c>
      <c r="I71" s="67" t="s">
        <v>1</v>
      </c>
      <c r="J71" s="67" t="s">
        <v>90</v>
      </c>
      <c r="K71" s="67" t="s">
        <v>81</v>
      </c>
      <c r="L71" s="67" t="s">
        <v>410</v>
      </c>
      <c r="M71" s="69">
        <v>8610</v>
      </c>
      <c r="N71" s="69">
        <v>1722</v>
      </c>
      <c r="O71" s="94">
        <v>4219</v>
      </c>
      <c r="P71" s="94">
        <v>4391</v>
      </c>
      <c r="Q71" s="94">
        <v>2236</v>
      </c>
      <c r="R71" s="94">
        <v>2239</v>
      </c>
      <c r="S71" s="94">
        <v>1899</v>
      </c>
      <c r="T71" s="94">
        <v>2064</v>
      </c>
      <c r="U71" s="67">
        <v>84</v>
      </c>
      <c r="V71" s="67">
        <v>88</v>
      </c>
      <c r="W71" s="67">
        <v>0</v>
      </c>
      <c r="X71" s="67">
        <v>0</v>
      </c>
      <c r="Y71" s="67">
        <v>0</v>
      </c>
      <c r="Z71" s="67">
        <v>0</v>
      </c>
      <c r="AA71" s="94">
        <v>1445</v>
      </c>
      <c r="AB71" s="67">
        <v>289</v>
      </c>
      <c r="AC71" s="67">
        <v>708</v>
      </c>
      <c r="AD71" s="67">
        <v>737</v>
      </c>
      <c r="AE71" s="67">
        <v>375</v>
      </c>
      <c r="AF71" s="67">
        <v>376</v>
      </c>
      <c r="AG71" s="67">
        <v>319</v>
      </c>
      <c r="AH71" s="67">
        <v>346</v>
      </c>
      <c r="AI71" s="67">
        <v>14</v>
      </c>
      <c r="AJ71" s="67">
        <v>15</v>
      </c>
      <c r="AK71" s="67">
        <v>0</v>
      </c>
      <c r="AL71" s="67">
        <v>0</v>
      </c>
      <c r="AM71" s="67">
        <v>0</v>
      </c>
      <c r="AN71" s="67">
        <v>0</v>
      </c>
      <c r="AO71" s="94">
        <v>10055</v>
      </c>
      <c r="AP71" s="94">
        <v>2011</v>
      </c>
    </row>
    <row r="72" spans="1:42">
      <c r="A72" s="83">
        <v>45470</v>
      </c>
      <c r="B72" s="67" t="s">
        <v>26</v>
      </c>
      <c r="C72" s="67" t="s">
        <v>26</v>
      </c>
      <c r="D72" s="67" t="s">
        <v>348</v>
      </c>
      <c r="E72" s="67" t="s">
        <v>349</v>
      </c>
      <c r="F72" s="67" t="s">
        <v>349</v>
      </c>
      <c r="G72" s="95">
        <v>45041</v>
      </c>
      <c r="H72" s="67" t="s">
        <v>409</v>
      </c>
      <c r="I72" s="67" t="s">
        <v>1</v>
      </c>
      <c r="J72" s="67" t="s">
        <v>90</v>
      </c>
      <c r="K72" s="67" t="s">
        <v>350</v>
      </c>
      <c r="L72" s="67" t="s">
        <v>9</v>
      </c>
      <c r="M72" s="69">
        <v>0</v>
      </c>
      <c r="N72" s="69">
        <v>0</v>
      </c>
      <c r="O72" s="67">
        <v>0</v>
      </c>
      <c r="P72" s="67">
        <v>0</v>
      </c>
      <c r="Q72" s="67">
        <v>0</v>
      </c>
      <c r="R72" s="67">
        <v>0</v>
      </c>
      <c r="S72" s="67">
        <v>0</v>
      </c>
      <c r="T72" s="67">
        <v>0</v>
      </c>
      <c r="U72" s="67">
        <v>0</v>
      </c>
      <c r="V72" s="67">
        <v>0</v>
      </c>
      <c r="W72" s="67">
        <v>0</v>
      </c>
      <c r="X72" s="67">
        <v>0</v>
      </c>
      <c r="Y72" s="67">
        <v>0</v>
      </c>
      <c r="Z72" s="67">
        <v>0</v>
      </c>
      <c r="AA72" s="67">
        <v>127</v>
      </c>
      <c r="AB72" s="67">
        <v>87</v>
      </c>
      <c r="AC72" s="67">
        <v>80</v>
      </c>
      <c r="AD72" s="67">
        <v>47</v>
      </c>
      <c r="AE72" s="67">
        <v>15</v>
      </c>
      <c r="AF72" s="67">
        <v>7</v>
      </c>
      <c r="AG72" s="67">
        <v>65</v>
      </c>
      <c r="AH72" s="67">
        <v>40</v>
      </c>
      <c r="AI72" s="67">
        <v>0</v>
      </c>
      <c r="AJ72" s="67">
        <v>0</v>
      </c>
      <c r="AK72" s="67">
        <v>127</v>
      </c>
      <c r="AL72" s="67">
        <v>87</v>
      </c>
      <c r="AM72" s="67">
        <v>0</v>
      </c>
      <c r="AN72" s="67">
        <v>0</v>
      </c>
      <c r="AO72" s="67">
        <v>127</v>
      </c>
      <c r="AP72" s="67">
        <v>87</v>
      </c>
    </row>
    <row r="73" spans="1:42">
      <c r="A73" s="158">
        <v>45499</v>
      </c>
      <c r="B73" s="67" t="s">
        <v>225</v>
      </c>
      <c r="C73" s="67" t="s">
        <v>19</v>
      </c>
      <c r="D73" s="67" t="s">
        <v>354</v>
      </c>
      <c r="E73" s="67" t="s">
        <v>355</v>
      </c>
      <c r="F73" s="67" t="s">
        <v>355</v>
      </c>
      <c r="G73" s="159" t="s">
        <v>469</v>
      </c>
      <c r="H73" s="67" t="s">
        <v>409</v>
      </c>
      <c r="I73" s="67" t="s">
        <v>1</v>
      </c>
      <c r="J73" s="67" t="s">
        <v>418</v>
      </c>
      <c r="K73" s="67" t="s">
        <v>181</v>
      </c>
      <c r="L73" s="67" t="s">
        <v>11</v>
      </c>
      <c r="M73" s="69">
        <v>1479</v>
      </c>
      <c r="N73" s="69">
        <v>245</v>
      </c>
      <c r="O73" s="67">
        <v>738</v>
      </c>
      <c r="P73" s="67">
        <v>741</v>
      </c>
      <c r="Q73" s="67">
        <v>369</v>
      </c>
      <c r="R73" s="67">
        <v>371</v>
      </c>
      <c r="S73" s="67">
        <v>369</v>
      </c>
      <c r="T73" s="67">
        <v>370</v>
      </c>
      <c r="U73" s="67">
        <v>0</v>
      </c>
      <c r="V73" s="67">
        <v>0</v>
      </c>
      <c r="W73" s="94">
        <v>1474</v>
      </c>
      <c r="X73" s="67">
        <v>245</v>
      </c>
      <c r="Y73" s="67">
        <v>0</v>
      </c>
      <c r="Z73" s="67">
        <v>0</v>
      </c>
      <c r="AA73" s="67">
        <v>19</v>
      </c>
      <c r="AB73" s="67">
        <v>3</v>
      </c>
      <c r="AC73" s="67">
        <v>9</v>
      </c>
      <c r="AD73" s="67">
        <v>10</v>
      </c>
      <c r="AE73" s="67">
        <v>5</v>
      </c>
      <c r="AF73" s="67">
        <v>5</v>
      </c>
      <c r="AG73" s="67">
        <v>4</v>
      </c>
      <c r="AH73" s="67">
        <v>5</v>
      </c>
      <c r="AI73" s="67">
        <v>0</v>
      </c>
      <c r="AJ73" s="67">
        <v>0</v>
      </c>
      <c r="AK73" s="67">
        <v>0</v>
      </c>
      <c r="AL73" s="67">
        <v>0</v>
      </c>
      <c r="AM73" s="67">
        <v>0</v>
      </c>
      <c r="AN73" s="67">
        <v>0</v>
      </c>
      <c r="AO73" s="94">
        <v>1498</v>
      </c>
      <c r="AP73" s="67">
        <v>248</v>
      </c>
    </row>
    <row r="74" spans="1:42">
      <c r="A74" s="158">
        <v>45495</v>
      </c>
      <c r="B74" s="67" t="s">
        <v>225</v>
      </c>
      <c r="C74" s="67" t="s">
        <v>21</v>
      </c>
      <c r="D74" s="67" t="s">
        <v>358</v>
      </c>
      <c r="E74" s="67" t="s">
        <v>361</v>
      </c>
      <c r="F74" s="67" t="s">
        <v>362</v>
      </c>
      <c r="G74" s="159">
        <v>45293</v>
      </c>
      <c r="H74" s="67" t="s">
        <v>409</v>
      </c>
      <c r="I74" s="67" t="s">
        <v>1</v>
      </c>
      <c r="J74" s="67" t="s">
        <v>90</v>
      </c>
      <c r="K74" s="67" t="s">
        <v>81</v>
      </c>
      <c r="L74" s="67" t="s">
        <v>11</v>
      </c>
      <c r="M74" s="69">
        <v>5125</v>
      </c>
      <c r="N74" s="69">
        <v>1025</v>
      </c>
      <c r="O74" s="94">
        <v>2511</v>
      </c>
      <c r="P74" s="94">
        <v>2614</v>
      </c>
      <c r="Q74" s="94">
        <v>1281</v>
      </c>
      <c r="R74" s="94">
        <v>1385</v>
      </c>
      <c r="S74" s="94">
        <v>1180</v>
      </c>
      <c r="T74" s="94">
        <v>1176</v>
      </c>
      <c r="U74" s="67">
        <v>50</v>
      </c>
      <c r="V74" s="67">
        <v>53</v>
      </c>
      <c r="W74" s="67">
        <v>0</v>
      </c>
      <c r="X74" s="67">
        <v>0</v>
      </c>
      <c r="Y74" s="67">
        <v>0</v>
      </c>
      <c r="Z74" s="67">
        <v>0</v>
      </c>
      <c r="AA74" s="94">
        <v>2085</v>
      </c>
      <c r="AB74" s="67">
        <v>417</v>
      </c>
      <c r="AC74" s="94">
        <v>1022</v>
      </c>
      <c r="AD74" s="94">
        <v>1063</v>
      </c>
      <c r="AE74" s="67">
        <v>521</v>
      </c>
      <c r="AF74" s="67">
        <v>565</v>
      </c>
      <c r="AG74" s="67">
        <v>480</v>
      </c>
      <c r="AH74" s="67">
        <v>478</v>
      </c>
      <c r="AI74" s="67">
        <v>20</v>
      </c>
      <c r="AJ74" s="67">
        <v>21</v>
      </c>
      <c r="AK74" s="67">
        <v>0</v>
      </c>
      <c r="AL74" s="67">
        <v>0</v>
      </c>
      <c r="AM74" s="67">
        <v>0</v>
      </c>
      <c r="AN74" s="67">
        <v>0</v>
      </c>
      <c r="AO74" s="94">
        <v>7210</v>
      </c>
      <c r="AP74" s="94">
        <v>1442</v>
      </c>
    </row>
    <row r="75" spans="1:42">
      <c r="A75" s="158">
        <v>45474</v>
      </c>
      <c r="B75" s="67" t="s">
        <v>225</v>
      </c>
      <c r="C75" s="67" t="s">
        <v>21</v>
      </c>
      <c r="D75" s="67" t="s">
        <v>358</v>
      </c>
      <c r="E75" s="67" t="s">
        <v>361</v>
      </c>
      <c r="F75" s="67" t="s">
        <v>362</v>
      </c>
      <c r="G75" s="159">
        <v>45293</v>
      </c>
      <c r="H75" s="67" t="s">
        <v>409</v>
      </c>
      <c r="I75" s="67" t="s">
        <v>1</v>
      </c>
      <c r="J75" s="67" t="s">
        <v>90</v>
      </c>
      <c r="K75" s="67" t="s">
        <v>81</v>
      </c>
      <c r="L75" s="67" t="s">
        <v>11</v>
      </c>
      <c r="M75" s="69">
        <v>5360</v>
      </c>
      <c r="N75" s="69">
        <v>1035</v>
      </c>
      <c r="O75" s="94">
        <v>2626</v>
      </c>
      <c r="P75" s="94">
        <v>2734</v>
      </c>
      <c r="Q75" s="94">
        <v>1339</v>
      </c>
      <c r="R75" s="94">
        <v>1449</v>
      </c>
      <c r="S75" s="94">
        <v>1234</v>
      </c>
      <c r="T75" s="94">
        <v>1230</v>
      </c>
      <c r="U75" s="67">
        <v>53</v>
      </c>
      <c r="V75" s="67">
        <v>55</v>
      </c>
      <c r="W75" s="67">
        <v>0</v>
      </c>
      <c r="X75" s="67">
        <v>0</v>
      </c>
      <c r="Y75" s="67">
        <v>0</v>
      </c>
      <c r="Z75" s="67">
        <v>0</v>
      </c>
      <c r="AA75" s="94">
        <v>1634</v>
      </c>
      <c r="AB75" s="67">
        <v>319</v>
      </c>
      <c r="AC75" s="67">
        <v>801</v>
      </c>
      <c r="AD75" s="67">
        <v>833</v>
      </c>
      <c r="AE75" s="67">
        <v>409</v>
      </c>
      <c r="AF75" s="67">
        <v>441</v>
      </c>
      <c r="AG75" s="67">
        <v>376</v>
      </c>
      <c r="AH75" s="67">
        <v>375</v>
      </c>
      <c r="AI75" s="67">
        <v>16</v>
      </c>
      <c r="AJ75" s="67">
        <v>17</v>
      </c>
      <c r="AK75" s="67">
        <v>0</v>
      </c>
      <c r="AL75" s="67">
        <v>0</v>
      </c>
      <c r="AM75" s="67">
        <v>0</v>
      </c>
      <c r="AN75" s="67">
        <v>0</v>
      </c>
      <c r="AO75" s="94">
        <v>6994</v>
      </c>
      <c r="AP75" s="94">
        <v>1354</v>
      </c>
    </row>
    <row r="76" spans="1:42">
      <c r="A76" s="158">
        <v>45495</v>
      </c>
      <c r="B76" s="67" t="s">
        <v>225</v>
      </c>
      <c r="C76" s="67" t="s">
        <v>21</v>
      </c>
      <c r="D76" s="67" t="s">
        <v>358</v>
      </c>
      <c r="E76" s="67" t="s">
        <v>359</v>
      </c>
      <c r="F76" s="67" t="s">
        <v>360</v>
      </c>
      <c r="G76" s="159">
        <v>45041</v>
      </c>
      <c r="H76" s="67" t="s">
        <v>409</v>
      </c>
      <c r="I76" s="67" t="s">
        <v>1</v>
      </c>
      <c r="J76" s="67" t="s">
        <v>90</v>
      </c>
      <c r="K76" s="67" t="s">
        <v>81</v>
      </c>
      <c r="L76" s="67" t="s">
        <v>11</v>
      </c>
      <c r="M76" s="69">
        <v>4960</v>
      </c>
      <c r="N76" s="69">
        <v>992</v>
      </c>
      <c r="O76" s="94">
        <v>2430</v>
      </c>
      <c r="P76" s="94">
        <v>2530</v>
      </c>
      <c r="Q76" s="94">
        <v>1239</v>
      </c>
      <c r="R76" s="94">
        <v>1341</v>
      </c>
      <c r="S76" s="94">
        <v>1142</v>
      </c>
      <c r="T76" s="94">
        <v>1139</v>
      </c>
      <c r="U76" s="67">
        <v>48</v>
      </c>
      <c r="V76" s="67">
        <v>51</v>
      </c>
      <c r="W76" s="67">
        <v>0</v>
      </c>
      <c r="X76" s="67">
        <v>0</v>
      </c>
      <c r="Y76" s="67">
        <v>0</v>
      </c>
      <c r="Z76" s="67">
        <v>0</v>
      </c>
      <c r="AA76" s="67">
        <v>875</v>
      </c>
      <c r="AB76" s="67">
        <v>176</v>
      </c>
      <c r="AC76" s="67">
        <v>429</v>
      </c>
      <c r="AD76" s="67">
        <v>446</v>
      </c>
      <c r="AE76" s="67">
        <v>219</v>
      </c>
      <c r="AF76" s="67">
        <v>236</v>
      </c>
      <c r="AG76" s="67">
        <v>202</v>
      </c>
      <c r="AH76" s="67">
        <v>201</v>
      </c>
      <c r="AI76" s="67">
        <v>8</v>
      </c>
      <c r="AJ76" s="67">
        <v>9</v>
      </c>
      <c r="AK76" s="67">
        <v>0</v>
      </c>
      <c r="AL76" s="67">
        <v>0</v>
      </c>
      <c r="AM76" s="67">
        <v>0</v>
      </c>
      <c r="AN76" s="67">
        <v>0</v>
      </c>
      <c r="AO76" s="94">
        <v>5835</v>
      </c>
      <c r="AP76" s="94">
        <v>1168</v>
      </c>
    </row>
    <row r="77" spans="1:42">
      <c r="A77" s="158">
        <v>45298</v>
      </c>
      <c r="B77" s="67" t="s">
        <v>225</v>
      </c>
      <c r="C77" s="67" t="s">
        <v>21</v>
      </c>
      <c r="D77" s="67" t="s">
        <v>358</v>
      </c>
      <c r="E77" s="67" t="s">
        <v>359</v>
      </c>
      <c r="F77" s="67" t="s">
        <v>360</v>
      </c>
      <c r="G77" s="159">
        <v>45041</v>
      </c>
      <c r="H77" s="67" t="s">
        <v>409</v>
      </c>
      <c r="I77" s="67" t="s">
        <v>1</v>
      </c>
      <c r="J77" s="67" t="s">
        <v>90</v>
      </c>
      <c r="K77" s="67" t="s">
        <v>81</v>
      </c>
      <c r="L77" s="67" t="s">
        <v>11</v>
      </c>
      <c r="M77" s="69">
        <v>3507</v>
      </c>
      <c r="N77" s="69">
        <v>545</v>
      </c>
      <c r="O77" s="94">
        <v>1718</v>
      </c>
      <c r="P77" s="94">
        <v>1789</v>
      </c>
      <c r="Q77" s="67">
        <v>876</v>
      </c>
      <c r="R77" s="67">
        <v>948</v>
      </c>
      <c r="S77" s="67">
        <v>807</v>
      </c>
      <c r="T77" s="67">
        <v>805</v>
      </c>
      <c r="U77" s="67">
        <v>34</v>
      </c>
      <c r="V77" s="67">
        <v>37</v>
      </c>
      <c r="W77" s="67">
        <v>0</v>
      </c>
      <c r="X77" s="67">
        <v>0</v>
      </c>
      <c r="Y77" s="67">
        <v>0</v>
      </c>
      <c r="Z77" s="67">
        <v>0</v>
      </c>
      <c r="AA77" s="67">
        <v>719</v>
      </c>
      <c r="AB77" s="67">
        <v>130</v>
      </c>
      <c r="AC77" s="67">
        <v>352</v>
      </c>
      <c r="AD77" s="67">
        <v>367</v>
      </c>
      <c r="AE77" s="67">
        <v>180</v>
      </c>
      <c r="AF77" s="67">
        <v>195</v>
      </c>
      <c r="AG77" s="67">
        <v>165</v>
      </c>
      <c r="AH77" s="67">
        <v>165</v>
      </c>
      <c r="AI77" s="67">
        <v>7</v>
      </c>
      <c r="AJ77" s="67">
        <v>7</v>
      </c>
      <c r="AK77" s="67">
        <v>0</v>
      </c>
      <c r="AL77" s="67">
        <v>0</v>
      </c>
      <c r="AM77" s="67">
        <v>0</v>
      </c>
      <c r="AN77" s="67">
        <v>0</v>
      </c>
      <c r="AO77" s="94">
        <v>4226</v>
      </c>
      <c r="AP77" s="67">
        <v>675</v>
      </c>
    </row>
    <row r="78" spans="1:42">
      <c r="A78" s="158">
        <v>45535</v>
      </c>
      <c r="B78" s="67" t="s">
        <v>413</v>
      </c>
      <c r="C78" s="67" t="s">
        <v>17</v>
      </c>
      <c r="D78" s="67" t="s">
        <v>351</v>
      </c>
      <c r="E78" s="67" t="s">
        <v>352</v>
      </c>
      <c r="G78" s="159">
        <v>45240</v>
      </c>
      <c r="H78" s="67" t="s">
        <v>409</v>
      </c>
      <c r="I78" s="67" t="s">
        <v>1</v>
      </c>
      <c r="J78" s="67" t="s">
        <v>414</v>
      </c>
      <c r="K78" s="67" t="s">
        <v>197</v>
      </c>
      <c r="L78" s="67" t="s">
        <v>10</v>
      </c>
      <c r="M78" s="69">
        <v>1136</v>
      </c>
      <c r="N78" s="69">
        <v>246</v>
      </c>
      <c r="O78" s="67">
        <v>482</v>
      </c>
      <c r="P78" s="67">
        <v>654</v>
      </c>
      <c r="Q78" s="67">
        <v>255</v>
      </c>
      <c r="R78" s="67">
        <v>334</v>
      </c>
      <c r="S78" s="67">
        <v>217</v>
      </c>
      <c r="T78" s="67">
        <v>307</v>
      </c>
      <c r="U78" s="67">
        <v>10</v>
      </c>
      <c r="V78" s="67">
        <v>13</v>
      </c>
      <c r="W78" s="94">
        <v>1136</v>
      </c>
      <c r="X78" s="67">
        <v>246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J78" s="67">
        <v>0</v>
      </c>
      <c r="AK78" s="67">
        <v>0</v>
      </c>
      <c r="AL78" s="67">
        <v>0</v>
      </c>
      <c r="AM78" s="67">
        <v>0</v>
      </c>
      <c r="AN78" s="67">
        <v>0</v>
      </c>
      <c r="AO78" s="94">
        <v>1136</v>
      </c>
      <c r="AP78" s="67">
        <v>246</v>
      </c>
    </row>
    <row r="79" spans="1:42">
      <c r="A79" s="158">
        <v>45453</v>
      </c>
      <c r="B79" s="67" t="s">
        <v>225</v>
      </c>
      <c r="C79" s="67" t="s">
        <v>21</v>
      </c>
      <c r="D79" s="67" t="s">
        <v>358</v>
      </c>
      <c r="E79" s="67" t="s">
        <v>361</v>
      </c>
      <c r="F79" s="67" t="s">
        <v>362</v>
      </c>
      <c r="G79" s="159">
        <v>45293</v>
      </c>
      <c r="H79" s="67" t="s">
        <v>409</v>
      </c>
      <c r="I79" s="67" t="s">
        <v>1</v>
      </c>
      <c r="J79" s="67" t="s">
        <v>90</v>
      </c>
      <c r="K79" s="67" t="s">
        <v>81</v>
      </c>
      <c r="L79" s="67" t="s">
        <v>11</v>
      </c>
      <c r="M79" s="69">
        <v>5760</v>
      </c>
      <c r="N79" s="69">
        <v>1152</v>
      </c>
      <c r="O79" s="94">
        <v>2822</v>
      </c>
      <c r="P79" s="94">
        <v>2938</v>
      </c>
      <c r="Q79" s="94">
        <v>1496</v>
      </c>
      <c r="R79" s="94">
        <v>1498</v>
      </c>
      <c r="S79" s="94">
        <v>1270</v>
      </c>
      <c r="T79" s="94">
        <v>1381</v>
      </c>
      <c r="U79" s="67">
        <v>56</v>
      </c>
      <c r="V79" s="67">
        <v>59</v>
      </c>
      <c r="W79" s="67">
        <v>0</v>
      </c>
      <c r="X79" s="67">
        <v>0</v>
      </c>
      <c r="Y79" s="67">
        <v>0</v>
      </c>
      <c r="Z79" s="67">
        <v>0</v>
      </c>
      <c r="AA79" s="94">
        <v>2875</v>
      </c>
      <c r="AB79" s="67">
        <v>575</v>
      </c>
      <c r="AC79" s="94">
        <v>1409</v>
      </c>
      <c r="AD79" s="94">
        <v>1466</v>
      </c>
      <c r="AE79" s="67">
        <v>747</v>
      </c>
      <c r="AF79" s="67">
        <v>748</v>
      </c>
      <c r="AG79" s="67">
        <v>634</v>
      </c>
      <c r="AH79" s="67">
        <v>689</v>
      </c>
      <c r="AI79" s="67">
        <v>28</v>
      </c>
      <c r="AJ79" s="67">
        <v>29</v>
      </c>
      <c r="AK79" s="67">
        <v>0</v>
      </c>
      <c r="AL79" s="67">
        <v>0</v>
      </c>
      <c r="AM79" s="67">
        <v>0</v>
      </c>
      <c r="AN79" s="67">
        <v>0</v>
      </c>
      <c r="AO79" s="94">
        <v>8635</v>
      </c>
      <c r="AP79" s="94">
        <v>1727</v>
      </c>
    </row>
    <row r="80" spans="1:42">
      <c r="A80" s="158">
        <v>45446</v>
      </c>
      <c r="B80" s="67" t="s">
        <v>225</v>
      </c>
      <c r="C80" s="67" t="s">
        <v>21</v>
      </c>
      <c r="D80" s="67" t="s">
        <v>358</v>
      </c>
      <c r="E80" s="67" t="s">
        <v>361</v>
      </c>
      <c r="F80" s="67" t="s">
        <v>362</v>
      </c>
      <c r="G80" s="159">
        <v>45293</v>
      </c>
      <c r="H80" s="67" t="s">
        <v>409</v>
      </c>
      <c r="I80" s="67" t="s">
        <v>1</v>
      </c>
      <c r="J80" s="67" t="s">
        <v>90</v>
      </c>
      <c r="K80" s="67" t="s">
        <v>81</v>
      </c>
      <c r="L80" s="67" t="s">
        <v>11</v>
      </c>
      <c r="M80" s="69">
        <v>6630</v>
      </c>
      <c r="N80" s="69">
        <v>1326</v>
      </c>
      <c r="O80" s="94">
        <v>3249</v>
      </c>
      <c r="P80" s="94">
        <v>3381</v>
      </c>
      <c r="Q80" s="94">
        <v>1722</v>
      </c>
      <c r="R80" s="94">
        <v>1724</v>
      </c>
      <c r="S80" s="94">
        <v>1462</v>
      </c>
      <c r="T80" s="94">
        <v>1589</v>
      </c>
      <c r="U80" s="67">
        <v>65</v>
      </c>
      <c r="V80" s="67">
        <v>68</v>
      </c>
      <c r="W80" s="67">
        <v>0</v>
      </c>
      <c r="X80" s="67">
        <v>0</v>
      </c>
      <c r="Y80" s="67">
        <v>0</v>
      </c>
      <c r="Z80" s="67">
        <v>0</v>
      </c>
      <c r="AA80" s="94">
        <v>2415</v>
      </c>
      <c r="AB80" s="67">
        <v>483</v>
      </c>
      <c r="AC80" s="94">
        <v>1183</v>
      </c>
      <c r="AD80" s="94">
        <v>1232</v>
      </c>
      <c r="AE80" s="67">
        <v>627</v>
      </c>
      <c r="AF80" s="67">
        <v>628</v>
      </c>
      <c r="AG80" s="67">
        <v>532</v>
      </c>
      <c r="AH80" s="67">
        <v>579</v>
      </c>
      <c r="AI80" s="67">
        <v>24</v>
      </c>
      <c r="AJ80" s="67">
        <v>25</v>
      </c>
      <c r="AK80" s="67">
        <v>0</v>
      </c>
      <c r="AL80" s="67">
        <v>0</v>
      </c>
      <c r="AM80" s="67">
        <v>0</v>
      </c>
      <c r="AN80" s="67">
        <v>0</v>
      </c>
      <c r="AO80" s="94">
        <v>9045</v>
      </c>
      <c r="AP80" s="94">
        <v>1809</v>
      </c>
    </row>
    <row r="81" spans="1:42">
      <c r="A81" s="158">
        <v>45439</v>
      </c>
      <c r="B81" s="67" t="s">
        <v>225</v>
      </c>
      <c r="C81" s="67" t="s">
        <v>21</v>
      </c>
      <c r="D81" s="67" t="s">
        <v>358</v>
      </c>
      <c r="E81" s="67" t="s">
        <v>359</v>
      </c>
      <c r="F81" s="67" t="s">
        <v>360</v>
      </c>
      <c r="G81" s="159">
        <v>45041</v>
      </c>
      <c r="H81" s="67" t="s">
        <v>409</v>
      </c>
      <c r="I81" s="67" t="s">
        <v>1</v>
      </c>
      <c r="J81" s="67" t="s">
        <v>90</v>
      </c>
      <c r="K81" s="67" t="s">
        <v>81</v>
      </c>
      <c r="L81" s="67" t="s">
        <v>11</v>
      </c>
      <c r="M81" s="69">
        <v>2925</v>
      </c>
      <c r="N81" s="69">
        <v>585</v>
      </c>
      <c r="O81" s="94">
        <v>1433</v>
      </c>
      <c r="P81" s="94">
        <v>1492</v>
      </c>
      <c r="Q81" s="67">
        <v>759</v>
      </c>
      <c r="R81" s="67">
        <v>761</v>
      </c>
      <c r="S81" s="67">
        <v>645</v>
      </c>
      <c r="T81" s="67">
        <v>701</v>
      </c>
      <c r="U81" s="67">
        <v>29</v>
      </c>
      <c r="V81" s="67">
        <v>30</v>
      </c>
      <c r="W81" s="67">
        <v>0</v>
      </c>
      <c r="X81" s="67">
        <v>0</v>
      </c>
      <c r="Y81" s="67">
        <v>0</v>
      </c>
      <c r="Z81" s="67">
        <v>0</v>
      </c>
      <c r="AA81" s="67">
        <v>580</v>
      </c>
      <c r="AB81" s="67">
        <v>116</v>
      </c>
      <c r="AC81" s="67">
        <v>284</v>
      </c>
      <c r="AD81" s="67">
        <v>296</v>
      </c>
      <c r="AE81" s="67">
        <v>151</v>
      </c>
      <c r="AF81" s="67">
        <v>151</v>
      </c>
      <c r="AG81" s="67">
        <v>128</v>
      </c>
      <c r="AH81" s="67">
        <v>139</v>
      </c>
      <c r="AI81" s="67">
        <v>6</v>
      </c>
      <c r="AJ81" s="67">
        <v>6</v>
      </c>
      <c r="AK81" s="67">
        <v>0</v>
      </c>
      <c r="AL81" s="67">
        <v>0</v>
      </c>
      <c r="AM81" s="67">
        <v>0</v>
      </c>
      <c r="AN81" s="67">
        <v>0</v>
      </c>
      <c r="AO81" s="94">
        <v>3505</v>
      </c>
      <c r="AP81" s="67">
        <v>701</v>
      </c>
    </row>
    <row r="82" spans="1:42">
      <c r="A82" s="158">
        <v>45432</v>
      </c>
      <c r="B82" s="67" t="s">
        <v>225</v>
      </c>
      <c r="C82" s="67" t="s">
        <v>21</v>
      </c>
      <c r="D82" s="67" t="s">
        <v>358</v>
      </c>
      <c r="E82" s="67" t="s">
        <v>359</v>
      </c>
      <c r="F82" s="67" t="s">
        <v>360</v>
      </c>
      <c r="G82" s="159">
        <v>45041</v>
      </c>
      <c r="H82" s="67" t="s">
        <v>409</v>
      </c>
      <c r="I82" s="67" t="s">
        <v>1</v>
      </c>
      <c r="J82" s="67" t="s">
        <v>90</v>
      </c>
      <c r="K82" s="67" t="s">
        <v>81</v>
      </c>
      <c r="L82" s="67" t="s">
        <v>11</v>
      </c>
      <c r="M82" s="69">
        <v>4755</v>
      </c>
      <c r="N82" s="69">
        <v>951</v>
      </c>
      <c r="O82" s="94">
        <v>2330</v>
      </c>
      <c r="P82" s="94">
        <v>2425</v>
      </c>
      <c r="Q82" s="94">
        <v>1235</v>
      </c>
      <c r="R82" s="94">
        <v>1237</v>
      </c>
      <c r="S82" s="94">
        <v>1049</v>
      </c>
      <c r="T82" s="94">
        <v>1140</v>
      </c>
      <c r="U82" s="67">
        <v>45</v>
      </c>
      <c r="V82" s="67">
        <v>49</v>
      </c>
      <c r="W82" s="67">
        <v>0</v>
      </c>
      <c r="X82" s="67">
        <v>0</v>
      </c>
      <c r="Y82" s="67">
        <v>0</v>
      </c>
      <c r="Z82" s="67">
        <v>0</v>
      </c>
      <c r="AA82" s="94">
        <v>1005</v>
      </c>
      <c r="AB82" s="67">
        <v>201</v>
      </c>
      <c r="AC82" s="67">
        <v>492</v>
      </c>
      <c r="AD82" s="67">
        <v>513</v>
      </c>
      <c r="AE82" s="67">
        <v>261</v>
      </c>
      <c r="AF82" s="67">
        <v>262</v>
      </c>
      <c r="AG82" s="67">
        <v>221</v>
      </c>
      <c r="AH82" s="67">
        <v>241</v>
      </c>
      <c r="AI82" s="67">
        <v>10</v>
      </c>
      <c r="AJ82" s="67">
        <v>10</v>
      </c>
      <c r="AK82" s="67">
        <v>0</v>
      </c>
      <c r="AL82" s="67">
        <v>0</v>
      </c>
      <c r="AM82" s="67">
        <v>0</v>
      </c>
      <c r="AN82" s="67">
        <v>0</v>
      </c>
      <c r="AO82" s="94">
        <v>5760</v>
      </c>
      <c r="AP82" s="94">
        <v>1152</v>
      </c>
    </row>
    <row r="83" spans="1:42">
      <c r="A83" s="158">
        <v>45425</v>
      </c>
      <c r="B83" s="67" t="s">
        <v>225</v>
      </c>
      <c r="C83" s="67" t="s">
        <v>21</v>
      </c>
      <c r="D83" s="67" t="s">
        <v>358</v>
      </c>
      <c r="E83" s="67" t="s">
        <v>359</v>
      </c>
      <c r="F83" s="67" t="s">
        <v>360</v>
      </c>
      <c r="G83" s="159">
        <v>45041</v>
      </c>
      <c r="H83" s="67" t="s">
        <v>409</v>
      </c>
      <c r="I83" s="67" t="s">
        <v>1</v>
      </c>
      <c r="J83" s="67" t="s">
        <v>90</v>
      </c>
      <c r="K83" s="67" t="s">
        <v>81</v>
      </c>
      <c r="L83" s="67" t="s">
        <v>11</v>
      </c>
      <c r="M83" s="69">
        <v>3740</v>
      </c>
      <c r="N83" s="69">
        <v>748</v>
      </c>
      <c r="O83" s="94">
        <v>1833</v>
      </c>
      <c r="P83" s="94">
        <v>1907</v>
      </c>
      <c r="Q83" s="67">
        <v>971</v>
      </c>
      <c r="R83" s="67">
        <v>973</v>
      </c>
      <c r="S83" s="67">
        <v>825</v>
      </c>
      <c r="T83" s="67">
        <v>896</v>
      </c>
      <c r="U83" s="67">
        <v>37</v>
      </c>
      <c r="V83" s="67">
        <v>38</v>
      </c>
      <c r="W83" s="67">
        <v>0</v>
      </c>
      <c r="X83" s="67">
        <v>0</v>
      </c>
      <c r="Y83" s="67">
        <v>0</v>
      </c>
      <c r="Z83" s="67">
        <v>0</v>
      </c>
      <c r="AA83" s="67">
        <v>650</v>
      </c>
      <c r="AB83" s="67">
        <v>130</v>
      </c>
      <c r="AC83" s="67">
        <v>319</v>
      </c>
      <c r="AD83" s="67">
        <v>331</v>
      </c>
      <c r="AE83" s="67">
        <v>169</v>
      </c>
      <c r="AF83" s="67">
        <v>169</v>
      </c>
      <c r="AG83" s="67">
        <v>144</v>
      </c>
      <c r="AH83" s="67">
        <v>156</v>
      </c>
      <c r="AI83" s="67">
        <v>6</v>
      </c>
      <c r="AJ83" s="67">
        <v>7</v>
      </c>
      <c r="AK83" s="67">
        <v>0</v>
      </c>
      <c r="AL83" s="67">
        <v>0</v>
      </c>
      <c r="AM83" s="67">
        <v>0</v>
      </c>
      <c r="AN83" s="67">
        <v>0</v>
      </c>
      <c r="AO83" s="94">
        <v>4390</v>
      </c>
      <c r="AP83" s="67">
        <v>878</v>
      </c>
    </row>
    <row r="84" spans="1:42">
      <c r="A84" s="158">
        <v>45448</v>
      </c>
      <c r="B84" s="67" t="s">
        <v>225</v>
      </c>
      <c r="C84" s="67" t="s">
        <v>21</v>
      </c>
      <c r="D84" s="67" t="s">
        <v>358</v>
      </c>
      <c r="E84" s="67" t="s">
        <v>359</v>
      </c>
      <c r="F84" s="67" t="s">
        <v>360</v>
      </c>
      <c r="G84" s="159">
        <v>45041</v>
      </c>
      <c r="H84" s="67" t="s">
        <v>409</v>
      </c>
      <c r="I84" s="67" t="s">
        <v>1</v>
      </c>
      <c r="J84" s="67" t="s">
        <v>90</v>
      </c>
      <c r="K84" s="67" t="s">
        <v>81</v>
      </c>
      <c r="L84" s="67" t="s">
        <v>11</v>
      </c>
      <c r="M84" s="69">
        <v>8610</v>
      </c>
      <c r="N84" s="69">
        <v>1722</v>
      </c>
      <c r="O84" s="94">
        <v>4219</v>
      </c>
      <c r="P84" s="94">
        <v>4391</v>
      </c>
      <c r="Q84" s="94">
        <v>2236</v>
      </c>
      <c r="R84" s="94">
        <v>2239</v>
      </c>
      <c r="S84" s="94">
        <v>1899</v>
      </c>
      <c r="T84" s="94">
        <v>2064</v>
      </c>
      <c r="U84" s="67">
        <v>84</v>
      </c>
      <c r="V84" s="67">
        <v>88</v>
      </c>
      <c r="W84" s="67">
        <v>0</v>
      </c>
      <c r="X84" s="67">
        <v>0</v>
      </c>
      <c r="Y84" s="67">
        <v>0</v>
      </c>
      <c r="Z84" s="67">
        <v>0</v>
      </c>
      <c r="AA84" s="94">
        <v>1445</v>
      </c>
      <c r="AB84" s="67">
        <v>289</v>
      </c>
      <c r="AC84" s="67">
        <v>708</v>
      </c>
      <c r="AD84" s="67">
        <v>737</v>
      </c>
      <c r="AE84" s="67">
        <v>375</v>
      </c>
      <c r="AF84" s="67">
        <v>376</v>
      </c>
      <c r="AG84" s="67">
        <v>319</v>
      </c>
      <c r="AH84" s="67">
        <v>346</v>
      </c>
      <c r="AI84" s="67">
        <v>14</v>
      </c>
      <c r="AJ84" s="67">
        <v>15</v>
      </c>
      <c r="AK84" s="67">
        <v>0</v>
      </c>
      <c r="AL84" s="67">
        <v>0</v>
      </c>
      <c r="AM84" s="67">
        <v>0</v>
      </c>
      <c r="AN84" s="67">
        <v>0</v>
      </c>
      <c r="AO84" s="94">
        <v>10055</v>
      </c>
      <c r="AP84" s="94">
        <v>2011</v>
      </c>
    </row>
    <row r="85" spans="1:42">
      <c r="A85" s="158">
        <v>45470</v>
      </c>
      <c r="B85" s="67" t="s">
        <v>26</v>
      </c>
      <c r="C85" s="67" t="s">
        <v>26</v>
      </c>
      <c r="D85" s="67" t="s">
        <v>348</v>
      </c>
      <c r="E85" s="67" t="s">
        <v>349</v>
      </c>
      <c r="F85" s="67" t="s">
        <v>362</v>
      </c>
      <c r="G85" s="159">
        <v>45071</v>
      </c>
      <c r="H85" s="67" t="s">
        <v>409</v>
      </c>
      <c r="I85" s="67" t="s">
        <v>1</v>
      </c>
      <c r="J85" s="67" t="s">
        <v>90</v>
      </c>
      <c r="K85" s="67" t="s">
        <v>350</v>
      </c>
      <c r="L85" s="67" t="s">
        <v>9</v>
      </c>
      <c r="M85" s="69">
        <v>0</v>
      </c>
      <c r="N85" s="69">
        <v>0</v>
      </c>
      <c r="O85" s="67">
        <v>0</v>
      </c>
      <c r="P85" s="67">
        <v>0</v>
      </c>
      <c r="Q85" s="67">
        <v>0</v>
      </c>
      <c r="R85" s="67">
        <v>0</v>
      </c>
      <c r="S85" s="67">
        <v>0</v>
      </c>
      <c r="T85" s="67">
        <v>0</v>
      </c>
      <c r="U85" s="67">
        <v>0</v>
      </c>
      <c r="V85" s="67">
        <v>0</v>
      </c>
      <c r="W85" s="67">
        <v>0</v>
      </c>
      <c r="X85" s="67">
        <v>0</v>
      </c>
      <c r="Y85" s="67">
        <v>0</v>
      </c>
      <c r="Z85" s="67">
        <v>0</v>
      </c>
      <c r="AA85" s="67">
        <v>127</v>
      </c>
      <c r="AB85" s="67">
        <v>87</v>
      </c>
      <c r="AC85" s="67">
        <v>80</v>
      </c>
      <c r="AD85" s="67">
        <v>47</v>
      </c>
      <c r="AE85" s="67">
        <v>15</v>
      </c>
      <c r="AF85" s="67">
        <v>7</v>
      </c>
      <c r="AG85" s="67">
        <v>65</v>
      </c>
      <c r="AH85" s="67">
        <v>40</v>
      </c>
      <c r="AI85" s="67">
        <v>0</v>
      </c>
      <c r="AJ85" s="67">
        <v>0</v>
      </c>
      <c r="AK85" s="67">
        <v>127</v>
      </c>
      <c r="AL85" s="67">
        <v>87</v>
      </c>
      <c r="AM85" s="67">
        <v>0</v>
      </c>
      <c r="AN85" s="67">
        <v>0</v>
      </c>
      <c r="AO85" s="67">
        <v>127</v>
      </c>
      <c r="AP85" s="67">
        <v>87</v>
      </c>
    </row>
    <row r="86" spans="1:42">
      <c r="A86" s="158">
        <v>45504</v>
      </c>
      <c r="B86" s="67" t="s">
        <v>413</v>
      </c>
      <c r="C86" s="67" t="s">
        <v>17</v>
      </c>
      <c r="D86" s="67" t="s">
        <v>351</v>
      </c>
      <c r="E86" s="67" t="s">
        <v>352</v>
      </c>
      <c r="G86" s="159">
        <v>45240</v>
      </c>
      <c r="H86" s="67" t="s">
        <v>409</v>
      </c>
      <c r="I86" s="67" t="s">
        <v>1</v>
      </c>
      <c r="J86" s="67" t="s">
        <v>414</v>
      </c>
      <c r="K86" s="67" t="s">
        <v>197</v>
      </c>
      <c r="L86" s="67" t="s">
        <v>10</v>
      </c>
      <c r="M86" s="69">
        <v>591</v>
      </c>
      <c r="N86" s="69">
        <v>127</v>
      </c>
      <c r="O86" s="67">
        <v>258</v>
      </c>
      <c r="P86" s="67">
        <v>333</v>
      </c>
      <c r="Q86" s="67">
        <v>137</v>
      </c>
      <c r="R86" s="67">
        <v>170</v>
      </c>
      <c r="S86" s="67">
        <v>116</v>
      </c>
      <c r="T86" s="67">
        <v>157</v>
      </c>
      <c r="U86" s="67">
        <v>5</v>
      </c>
      <c r="V86" s="67">
        <v>7</v>
      </c>
      <c r="W86" s="67">
        <v>591</v>
      </c>
      <c r="X86" s="67">
        <v>127</v>
      </c>
      <c r="Y86" s="67">
        <v>0</v>
      </c>
      <c r="Z86" s="67">
        <v>0</v>
      </c>
      <c r="AA86" s="67">
        <v>0</v>
      </c>
      <c r="AB86" s="67">
        <v>0</v>
      </c>
      <c r="AC86" s="67">
        <v>0</v>
      </c>
      <c r="AD86" s="67">
        <v>0</v>
      </c>
      <c r="AE86" s="67">
        <v>0</v>
      </c>
      <c r="AF86" s="67">
        <v>0</v>
      </c>
      <c r="AG86" s="67">
        <v>0</v>
      </c>
      <c r="AH86" s="67">
        <v>0</v>
      </c>
      <c r="AI86" s="67">
        <v>0</v>
      </c>
      <c r="AJ86" s="67">
        <v>0</v>
      </c>
      <c r="AK86" s="67">
        <v>0</v>
      </c>
      <c r="AL86" s="67">
        <v>0</v>
      </c>
      <c r="AM86" s="67">
        <v>0</v>
      </c>
      <c r="AN86" s="67">
        <v>0</v>
      </c>
      <c r="AO86" s="67">
        <v>591</v>
      </c>
      <c r="AP86" s="67">
        <v>127</v>
      </c>
    </row>
    <row r="87" spans="1:42">
      <c r="A87" s="158">
        <v>45488</v>
      </c>
      <c r="B87" s="67" t="s">
        <v>26</v>
      </c>
      <c r="C87" s="67" t="s">
        <v>26</v>
      </c>
      <c r="D87" s="67" t="s">
        <v>348</v>
      </c>
      <c r="E87" s="67" t="s">
        <v>349</v>
      </c>
      <c r="F87" s="67" t="s">
        <v>362</v>
      </c>
      <c r="G87" s="159">
        <v>45071</v>
      </c>
      <c r="H87" s="67" t="s">
        <v>409</v>
      </c>
      <c r="I87" s="67" t="s">
        <v>1</v>
      </c>
      <c r="J87" s="67" t="s">
        <v>90</v>
      </c>
      <c r="K87" s="67" t="s">
        <v>350</v>
      </c>
      <c r="L87" s="67" t="s">
        <v>9</v>
      </c>
      <c r="M87" s="69">
        <v>0</v>
      </c>
      <c r="N87" s="69">
        <v>0</v>
      </c>
      <c r="O87" s="67">
        <v>0</v>
      </c>
      <c r="P87" s="67">
        <v>0</v>
      </c>
      <c r="Q87" s="67">
        <v>0</v>
      </c>
      <c r="R87" s="67"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98</v>
      </c>
      <c r="AB87" s="67">
        <v>43</v>
      </c>
      <c r="AC87" s="67">
        <v>60</v>
      </c>
      <c r="AD87" s="67">
        <v>38</v>
      </c>
      <c r="AE87" s="67">
        <v>7</v>
      </c>
      <c r="AF87" s="67">
        <v>7</v>
      </c>
      <c r="AG87" s="67">
        <v>50</v>
      </c>
      <c r="AH87" s="67">
        <v>30</v>
      </c>
      <c r="AI87" s="67">
        <v>3</v>
      </c>
      <c r="AJ87" s="67">
        <v>1</v>
      </c>
      <c r="AK87" s="67">
        <v>98</v>
      </c>
      <c r="AL87" s="67">
        <v>43</v>
      </c>
      <c r="AM87" s="67">
        <v>0</v>
      </c>
      <c r="AN87" s="67">
        <v>0</v>
      </c>
      <c r="AO87" s="67">
        <v>98</v>
      </c>
      <c r="AP87" s="67">
        <v>43</v>
      </c>
    </row>
    <row r="88" spans="1:42">
      <c r="A88" s="158">
        <v>45499</v>
      </c>
      <c r="B88" s="67" t="s">
        <v>225</v>
      </c>
      <c r="C88" s="67" t="s">
        <v>19</v>
      </c>
      <c r="D88" s="67" t="s">
        <v>354</v>
      </c>
      <c r="E88" s="67" t="s">
        <v>355</v>
      </c>
      <c r="F88" s="67" t="s">
        <v>355</v>
      </c>
      <c r="G88" s="159">
        <v>45041</v>
      </c>
      <c r="H88" s="67" t="s">
        <v>409</v>
      </c>
      <c r="I88" s="67" t="s">
        <v>1</v>
      </c>
      <c r="J88" s="67" t="s">
        <v>418</v>
      </c>
      <c r="K88" s="67" t="s">
        <v>181</v>
      </c>
      <c r="L88" s="67" t="s">
        <v>11</v>
      </c>
      <c r="M88" s="69">
        <v>1479</v>
      </c>
      <c r="N88" s="69">
        <v>245</v>
      </c>
      <c r="O88" s="67">
        <v>738</v>
      </c>
      <c r="P88" s="67">
        <v>741</v>
      </c>
      <c r="Q88" s="67">
        <v>369</v>
      </c>
      <c r="R88" s="67">
        <v>371</v>
      </c>
      <c r="S88" s="67">
        <v>369</v>
      </c>
      <c r="T88" s="67">
        <v>370</v>
      </c>
      <c r="U88" s="67">
        <v>0</v>
      </c>
      <c r="V88" s="67">
        <v>0</v>
      </c>
      <c r="W88" s="94">
        <v>1474</v>
      </c>
      <c r="X88" s="67">
        <v>245</v>
      </c>
      <c r="Y88" s="67">
        <v>0</v>
      </c>
      <c r="Z88" s="67">
        <v>0</v>
      </c>
      <c r="AA88" s="67">
        <v>19</v>
      </c>
      <c r="AB88" s="67">
        <v>3</v>
      </c>
      <c r="AC88" s="67">
        <v>9</v>
      </c>
      <c r="AD88" s="67">
        <v>10</v>
      </c>
      <c r="AE88" s="67">
        <v>5</v>
      </c>
      <c r="AF88" s="67">
        <v>5</v>
      </c>
      <c r="AG88" s="67">
        <v>4</v>
      </c>
      <c r="AH88" s="67">
        <v>5</v>
      </c>
      <c r="AI88" s="67">
        <v>0</v>
      </c>
      <c r="AJ88" s="67">
        <v>0</v>
      </c>
      <c r="AK88" s="67">
        <v>0</v>
      </c>
      <c r="AL88" s="67">
        <v>0</v>
      </c>
      <c r="AM88" s="67">
        <v>0</v>
      </c>
      <c r="AN88" s="67">
        <v>0</v>
      </c>
      <c r="AO88" s="94">
        <v>1498</v>
      </c>
      <c r="AP88" s="67">
        <v>248</v>
      </c>
    </row>
    <row r="89" spans="1:42">
      <c r="A89" s="158">
        <v>45495</v>
      </c>
      <c r="B89" s="67" t="s">
        <v>225</v>
      </c>
      <c r="C89" s="67" t="s">
        <v>21</v>
      </c>
      <c r="D89" s="67" t="s">
        <v>358</v>
      </c>
      <c r="E89" s="67" t="s">
        <v>361</v>
      </c>
      <c r="F89" s="67" t="s">
        <v>362</v>
      </c>
      <c r="G89" s="159">
        <v>45293</v>
      </c>
      <c r="H89" s="67" t="s">
        <v>409</v>
      </c>
      <c r="I89" s="67" t="s">
        <v>1</v>
      </c>
      <c r="J89" s="67" t="s">
        <v>90</v>
      </c>
      <c r="K89" s="67" t="s">
        <v>81</v>
      </c>
      <c r="L89" s="67" t="s">
        <v>11</v>
      </c>
      <c r="M89" s="69">
        <v>5125</v>
      </c>
      <c r="N89" s="69">
        <v>1025</v>
      </c>
      <c r="O89" s="94">
        <v>2511</v>
      </c>
      <c r="P89" s="94">
        <v>2614</v>
      </c>
      <c r="Q89" s="94">
        <v>1281</v>
      </c>
      <c r="R89" s="94">
        <v>1385</v>
      </c>
      <c r="S89" s="94">
        <v>1180</v>
      </c>
      <c r="T89" s="94">
        <v>1176</v>
      </c>
      <c r="U89" s="67">
        <v>50</v>
      </c>
      <c r="V89" s="67">
        <v>53</v>
      </c>
      <c r="W89" s="67">
        <v>0</v>
      </c>
      <c r="X89" s="67">
        <v>0</v>
      </c>
      <c r="Y89" s="67">
        <v>0</v>
      </c>
      <c r="Z89" s="67">
        <v>0</v>
      </c>
      <c r="AA89" s="94">
        <v>2085</v>
      </c>
      <c r="AB89" s="67">
        <v>417</v>
      </c>
      <c r="AC89" s="94">
        <v>1022</v>
      </c>
      <c r="AD89" s="94">
        <v>1063</v>
      </c>
      <c r="AE89" s="67">
        <v>521</v>
      </c>
      <c r="AF89" s="67">
        <v>565</v>
      </c>
      <c r="AG89" s="67">
        <v>480</v>
      </c>
      <c r="AH89" s="67">
        <v>478</v>
      </c>
      <c r="AI89" s="67">
        <v>20</v>
      </c>
      <c r="AJ89" s="67">
        <v>21</v>
      </c>
      <c r="AK89" s="67">
        <v>0</v>
      </c>
      <c r="AL89" s="67">
        <v>0</v>
      </c>
      <c r="AM89" s="67">
        <v>0</v>
      </c>
      <c r="AN89" s="67">
        <v>0</v>
      </c>
      <c r="AO89" s="94">
        <v>7210</v>
      </c>
      <c r="AP89" s="94">
        <v>1442</v>
      </c>
    </row>
    <row r="90" spans="1:42">
      <c r="A90" s="158">
        <v>45474</v>
      </c>
      <c r="B90" s="67" t="s">
        <v>225</v>
      </c>
      <c r="C90" s="67" t="s">
        <v>21</v>
      </c>
      <c r="D90" s="67" t="s">
        <v>358</v>
      </c>
      <c r="E90" s="67" t="s">
        <v>361</v>
      </c>
      <c r="F90" s="67" t="s">
        <v>362</v>
      </c>
      <c r="G90" s="159">
        <v>45293</v>
      </c>
      <c r="H90" s="67" t="s">
        <v>409</v>
      </c>
      <c r="I90" s="67" t="s">
        <v>1</v>
      </c>
      <c r="J90" s="67" t="s">
        <v>90</v>
      </c>
      <c r="K90" s="67" t="s">
        <v>81</v>
      </c>
      <c r="L90" s="67" t="s">
        <v>11</v>
      </c>
      <c r="M90" s="69">
        <v>5360</v>
      </c>
      <c r="N90" s="69">
        <v>1035</v>
      </c>
      <c r="O90" s="94">
        <v>2626</v>
      </c>
      <c r="P90" s="94">
        <v>2734</v>
      </c>
      <c r="Q90" s="94">
        <v>1339</v>
      </c>
      <c r="R90" s="94">
        <v>1449</v>
      </c>
      <c r="S90" s="94">
        <v>1234</v>
      </c>
      <c r="T90" s="94">
        <v>1230</v>
      </c>
      <c r="U90" s="67">
        <v>53</v>
      </c>
      <c r="V90" s="67">
        <v>55</v>
      </c>
      <c r="W90" s="67">
        <v>0</v>
      </c>
      <c r="X90" s="67">
        <v>0</v>
      </c>
      <c r="Y90" s="67">
        <v>0</v>
      </c>
      <c r="Z90" s="67">
        <v>0</v>
      </c>
      <c r="AA90" s="94">
        <v>1634</v>
      </c>
      <c r="AB90" s="67">
        <v>319</v>
      </c>
      <c r="AC90" s="67">
        <v>801</v>
      </c>
      <c r="AD90" s="67">
        <v>833</v>
      </c>
      <c r="AE90" s="67">
        <v>409</v>
      </c>
      <c r="AF90" s="67">
        <v>441</v>
      </c>
      <c r="AG90" s="67">
        <v>376</v>
      </c>
      <c r="AH90" s="67">
        <v>375</v>
      </c>
      <c r="AI90" s="67">
        <v>16</v>
      </c>
      <c r="AJ90" s="67">
        <v>17</v>
      </c>
      <c r="AK90" s="67">
        <v>0</v>
      </c>
      <c r="AL90" s="67">
        <v>0</v>
      </c>
      <c r="AM90" s="67">
        <v>0</v>
      </c>
      <c r="AN90" s="67">
        <v>0</v>
      </c>
      <c r="AO90" s="94">
        <v>6994</v>
      </c>
      <c r="AP90" s="94">
        <v>1354</v>
      </c>
    </row>
    <row r="91" spans="1:42">
      <c r="A91" s="158">
        <v>45495</v>
      </c>
      <c r="B91" s="67" t="s">
        <v>225</v>
      </c>
      <c r="C91" s="67" t="s">
        <v>21</v>
      </c>
      <c r="D91" s="67" t="s">
        <v>358</v>
      </c>
      <c r="E91" s="67" t="s">
        <v>359</v>
      </c>
      <c r="F91" s="67" t="s">
        <v>360</v>
      </c>
      <c r="G91" s="159">
        <v>45041</v>
      </c>
      <c r="H91" s="67" t="s">
        <v>409</v>
      </c>
      <c r="I91" s="67" t="s">
        <v>1</v>
      </c>
      <c r="J91" s="67" t="s">
        <v>90</v>
      </c>
      <c r="K91" s="67" t="s">
        <v>81</v>
      </c>
      <c r="L91" s="67" t="s">
        <v>11</v>
      </c>
      <c r="M91" s="69">
        <v>4960</v>
      </c>
      <c r="N91" s="69">
        <v>992</v>
      </c>
      <c r="O91" s="94">
        <v>2430</v>
      </c>
      <c r="P91" s="94">
        <v>2530</v>
      </c>
      <c r="Q91" s="94">
        <v>1239</v>
      </c>
      <c r="R91" s="94">
        <v>1341</v>
      </c>
      <c r="S91" s="94">
        <v>1142</v>
      </c>
      <c r="T91" s="94">
        <v>1139</v>
      </c>
      <c r="U91" s="67">
        <v>48</v>
      </c>
      <c r="V91" s="67">
        <v>51</v>
      </c>
      <c r="W91" s="67">
        <v>0</v>
      </c>
      <c r="X91" s="67">
        <v>0</v>
      </c>
      <c r="Y91" s="67">
        <v>0</v>
      </c>
      <c r="Z91" s="67">
        <v>0</v>
      </c>
      <c r="AA91" s="67">
        <v>875</v>
      </c>
      <c r="AB91" s="67">
        <v>176</v>
      </c>
      <c r="AC91" s="67">
        <v>429</v>
      </c>
      <c r="AD91" s="67">
        <v>446</v>
      </c>
      <c r="AE91" s="67">
        <v>219</v>
      </c>
      <c r="AF91" s="67">
        <v>236</v>
      </c>
      <c r="AG91" s="67">
        <v>202</v>
      </c>
      <c r="AH91" s="67">
        <v>201</v>
      </c>
      <c r="AI91" s="67">
        <v>8</v>
      </c>
      <c r="AJ91" s="67">
        <v>9</v>
      </c>
      <c r="AK91" s="67">
        <v>0</v>
      </c>
      <c r="AL91" s="67">
        <v>0</v>
      </c>
      <c r="AM91" s="67">
        <v>0</v>
      </c>
      <c r="AN91" s="67">
        <v>0</v>
      </c>
      <c r="AO91" s="94">
        <v>5835</v>
      </c>
      <c r="AP91" s="94">
        <v>1168</v>
      </c>
    </row>
    <row r="92" spans="1:42">
      <c r="A92" s="158">
        <v>45298</v>
      </c>
      <c r="B92" s="67" t="s">
        <v>225</v>
      </c>
      <c r="C92" s="67" t="s">
        <v>21</v>
      </c>
      <c r="D92" s="67" t="s">
        <v>358</v>
      </c>
      <c r="E92" s="67" t="s">
        <v>359</v>
      </c>
      <c r="F92" s="67" t="s">
        <v>360</v>
      </c>
      <c r="G92" s="159">
        <v>45041</v>
      </c>
      <c r="H92" s="67" t="s">
        <v>409</v>
      </c>
      <c r="I92" s="67" t="s">
        <v>1</v>
      </c>
      <c r="J92" s="67" t="s">
        <v>90</v>
      </c>
      <c r="K92" s="67" t="s">
        <v>81</v>
      </c>
      <c r="L92" s="67" t="s">
        <v>11</v>
      </c>
      <c r="M92" s="69">
        <v>3507</v>
      </c>
      <c r="N92" s="69">
        <v>545</v>
      </c>
      <c r="O92" s="94">
        <v>1718</v>
      </c>
      <c r="P92" s="94">
        <v>1789</v>
      </c>
      <c r="Q92" s="67">
        <v>876</v>
      </c>
      <c r="R92" s="67">
        <v>948</v>
      </c>
      <c r="S92" s="67">
        <v>807</v>
      </c>
      <c r="T92" s="67">
        <v>805</v>
      </c>
      <c r="U92" s="67">
        <v>34</v>
      </c>
      <c r="V92" s="67">
        <v>37</v>
      </c>
      <c r="W92" s="67">
        <v>0</v>
      </c>
      <c r="X92" s="67">
        <v>0</v>
      </c>
      <c r="Y92" s="67">
        <v>0</v>
      </c>
      <c r="Z92" s="67">
        <v>0</v>
      </c>
      <c r="AA92" s="67">
        <v>719</v>
      </c>
      <c r="AB92" s="67">
        <v>130</v>
      </c>
      <c r="AC92" s="67">
        <v>352</v>
      </c>
      <c r="AD92" s="67">
        <v>367</v>
      </c>
      <c r="AE92" s="67">
        <v>180</v>
      </c>
      <c r="AF92" s="67">
        <v>195</v>
      </c>
      <c r="AG92" s="67">
        <v>165</v>
      </c>
      <c r="AH92" s="67">
        <v>165</v>
      </c>
      <c r="AI92" s="67">
        <v>7</v>
      </c>
      <c r="AJ92" s="67">
        <v>7</v>
      </c>
      <c r="AK92" s="67">
        <v>0</v>
      </c>
      <c r="AL92" s="67">
        <v>0</v>
      </c>
      <c r="AM92" s="67">
        <v>0</v>
      </c>
      <c r="AN92" s="67">
        <v>0</v>
      </c>
      <c r="AO92" s="94">
        <v>4226</v>
      </c>
      <c r="AP92" s="67">
        <v>675</v>
      </c>
    </row>
    <row r="93" spans="1:42">
      <c r="A93" s="158">
        <v>45535</v>
      </c>
      <c r="B93" s="67" t="s">
        <v>413</v>
      </c>
      <c r="C93" s="67" t="s">
        <v>17</v>
      </c>
      <c r="D93" s="67" t="s">
        <v>351</v>
      </c>
      <c r="E93" s="67" t="s">
        <v>352</v>
      </c>
      <c r="G93" s="159">
        <v>45240</v>
      </c>
      <c r="H93" s="67" t="s">
        <v>409</v>
      </c>
      <c r="I93" s="67" t="s">
        <v>1</v>
      </c>
      <c r="J93" s="67" t="s">
        <v>414</v>
      </c>
      <c r="K93" s="67" t="s">
        <v>197</v>
      </c>
      <c r="L93" s="67" t="s">
        <v>10</v>
      </c>
      <c r="M93" s="69">
        <v>1136</v>
      </c>
      <c r="N93" s="69">
        <v>246</v>
      </c>
      <c r="O93" s="67">
        <v>482</v>
      </c>
      <c r="P93" s="67">
        <v>654</v>
      </c>
      <c r="Q93" s="67">
        <v>255</v>
      </c>
      <c r="R93" s="67">
        <v>334</v>
      </c>
      <c r="S93" s="67">
        <v>217</v>
      </c>
      <c r="T93" s="67">
        <v>307</v>
      </c>
      <c r="U93" s="67">
        <v>10</v>
      </c>
      <c r="V93" s="67">
        <v>13</v>
      </c>
      <c r="W93" s="94">
        <v>1136</v>
      </c>
      <c r="X93" s="67">
        <v>246</v>
      </c>
      <c r="Y93" s="67">
        <v>0</v>
      </c>
      <c r="Z93" s="67">
        <v>0</v>
      </c>
      <c r="AA93" s="67">
        <v>0</v>
      </c>
      <c r="AB93" s="67">
        <v>0</v>
      </c>
      <c r="AC93" s="67">
        <v>0</v>
      </c>
      <c r="AD93" s="67">
        <v>0</v>
      </c>
      <c r="AE93" s="67">
        <v>0</v>
      </c>
      <c r="AF93" s="67">
        <v>0</v>
      </c>
      <c r="AG93" s="67">
        <v>0</v>
      </c>
      <c r="AH93" s="67">
        <v>0</v>
      </c>
      <c r="AI93" s="67">
        <v>0</v>
      </c>
      <c r="AJ93" s="67">
        <v>0</v>
      </c>
      <c r="AK93" s="67">
        <v>0</v>
      </c>
      <c r="AL93" s="67">
        <v>0</v>
      </c>
      <c r="AM93" s="67">
        <v>0</v>
      </c>
      <c r="AN93" s="67">
        <v>0</v>
      </c>
      <c r="AO93" s="94">
        <v>1136</v>
      </c>
      <c r="AP93" s="67">
        <v>246</v>
      </c>
    </row>
    <row r="94" spans="1:42">
      <c r="A94" s="158">
        <v>45523</v>
      </c>
      <c r="B94" s="67" t="s">
        <v>225</v>
      </c>
      <c r="C94" s="67" t="s">
        <v>21</v>
      </c>
      <c r="D94" s="67" t="s">
        <v>358</v>
      </c>
      <c r="E94" s="67" t="s">
        <v>361</v>
      </c>
      <c r="F94" s="67" t="s">
        <v>362</v>
      </c>
      <c r="G94" s="159">
        <v>45293</v>
      </c>
      <c r="H94" s="67" t="s">
        <v>409</v>
      </c>
      <c r="I94" s="67" t="s">
        <v>1</v>
      </c>
      <c r="J94" s="67" t="s">
        <v>90</v>
      </c>
      <c r="K94" s="67" t="s">
        <v>81</v>
      </c>
      <c r="L94" s="67" t="s">
        <v>11</v>
      </c>
      <c r="M94" s="69">
        <v>6116</v>
      </c>
      <c r="N94" s="69">
        <v>1060</v>
      </c>
      <c r="O94" s="94">
        <v>2997</v>
      </c>
      <c r="P94" s="94">
        <v>3119</v>
      </c>
      <c r="Q94" s="94">
        <v>1777</v>
      </c>
      <c r="R94" s="94">
        <v>1796</v>
      </c>
      <c r="S94" s="94">
        <v>1196</v>
      </c>
      <c r="T94" s="94">
        <v>1297</v>
      </c>
      <c r="U94" s="67">
        <v>24</v>
      </c>
      <c r="V94" s="67">
        <v>26</v>
      </c>
      <c r="W94" s="67">
        <v>0</v>
      </c>
      <c r="X94" s="67">
        <v>0</v>
      </c>
      <c r="Y94" s="67">
        <v>0</v>
      </c>
      <c r="Z94" s="67">
        <v>0</v>
      </c>
      <c r="AA94" s="94">
        <v>1703</v>
      </c>
      <c r="AB94" s="67">
        <v>329</v>
      </c>
      <c r="AC94" s="67">
        <v>835</v>
      </c>
      <c r="AD94" s="67">
        <v>868</v>
      </c>
      <c r="AE94" s="67">
        <v>379</v>
      </c>
      <c r="AF94" s="67">
        <v>424</v>
      </c>
      <c r="AG94" s="67">
        <v>447</v>
      </c>
      <c r="AH94" s="67">
        <v>435</v>
      </c>
      <c r="AI94" s="67">
        <v>9</v>
      </c>
      <c r="AJ94" s="67">
        <v>9</v>
      </c>
      <c r="AK94" s="67">
        <v>0</v>
      </c>
      <c r="AL94" s="67">
        <v>0</v>
      </c>
      <c r="AM94" s="67">
        <v>0</v>
      </c>
      <c r="AN94" s="67">
        <v>0</v>
      </c>
      <c r="AO94" s="94">
        <v>7819</v>
      </c>
      <c r="AP94" s="94">
        <v>1389</v>
      </c>
    </row>
    <row r="95" spans="1:42">
      <c r="A95" s="158">
        <v>45509</v>
      </c>
      <c r="B95" s="67" t="s">
        <v>225</v>
      </c>
      <c r="C95" s="67" t="s">
        <v>21</v>
      </c>
      <c r="D95" s="67" t="s">
        <v>358</v>
      </c>
      <c r="E95" s="67" t="s">
        <v>361</v>
      </c>
      <c r="F95" s="67" t="s">
        <v>362</v>
      </c>
      <c r="G95" s="159">
        <v>45293</v>
      </c>
      <c r="H95" s="67" t="s">
        <v>409</v>
      </c>
      <c r="I95" s="67" t="s">
        <v>1</v>
      </c>
      <c r="J95" s="67" t="s">
        <v>90</v>
      </c>
      <c r="K95" s="67" t="s">
        <v>81</v>
      </c>
      <c r="L95" s="67" t="s">
        <v>11</v>
      </c>
      <c r="M95" s="69">
        <v>7447</v>
      </c>
      <c r="N95" s="69">
        <v>1495</v>
      </c>
      <c r="O95" s="94">
        <v>3649</v>
      </c>
      <c r="P95" s="94">
        <v>3798</v>
      </c>
      <c r="Q95" s="94">
        <v>3220</v>
      </c>
      <c r="R95" s="94">
        <v>2132</v>
      </c>
      <c r="S95" s="67">
        <v>420</v>
      </c>
      <c r="T95" s="94">
        <v>1633</v>
      </c>
      <c r="U95" s="67">
        <v>9</v>
      </c>
      <c r="V95" s="67">
        <v>33</v>
      </c>
      <c r="W95" s="67">
        <v>0</v>
      </c>
      <c r="X95" s="67">
        <v>0</v>
      </c>
      <c r="Y95" s="67">
        <v>0</v>
      </c>
      <c r="Z95" s="67">
        <v>0</v>
      </c>
      <c r="AA95" s="94">
        <v>1934</v>
      </c>
      <c r="AB95" s="67">
        <v>386</v>
      </c>
      <c r="AC95" s="67">
        <v>948</v>
      </c>
      <c r="AD95" s="67">
        <v>986</v>
      </c>
      <c r="AE95" s="67">
        <v>515</v>
      </c>
      <c r="AF95" s="67">
        <v>542</v>
      </c>
      <c r="AG95" s="67">
        <v>424</v>
      </c>
      <c r="AH95" s="67">
        <v>435</v>
      </c>
      <c r="AI95" s="67">
        <v>9</v>
      </c>
      <c r="AJ95" s="67">
        <v>9</v>
      </c>
      <c r="AK95" s="67">
        <v>0</v>
      </c>
      <c r="AL95" s="67">
        <v>0</v>
      </c>
      <c r="AM95" s="67">
        <v>0</v>
      </c>
      <c r="AN95" s="67">
        <v>0</v>
      </c>
      <c r="AO95" s="94">
        <v>9381</v>
      </c>
      <c r="AP95" s="94">
        <v>1881</v>
      </c>
    </row>
    <row r="96" spans="1:42">
      <c r="A96" s="158">
        <v>45523</v>
      </c>
      <c r="B96" s="67" t="s">
        <v>225</v>
      </c>
      <c r="C96" s="67" t="s">
        <v>21</v>
      </c>
      <c r="D96" s="67" t="s">
        <v>358</v>
      </c>
      <c r="E96" s="67" t="s">
        <v>359</v>
      </c>
      <c r="F96" s="67" t="s">
        <v>360</v>
      </c>
      <c r="G96" s="159">
        <v>45041</v>
      </c>
      <c r="H96" s="67" t="s">
        <v>409</v>
      </c>
      <c r="I96" s="67" t="s">
        <v>1</v>
      </c>
      <c r="J96" s="67" t="s">
        <v>90</v>
      </c>
      <c r="K96" s="67" t="s">
        <v>81</v>
      </c>
      <c r="L96" s="67" t="s">
        <v>11</v>
      </c>
      <c r="M96" s="69">
        <v>5178</v>
      </c>
      <c r="N96" s="69">
        <v>832</v>
      </c>
      <c r="O96" s="94">
        <v>2537</v>
      </c>
      <c r="P96" s="94">
        <v>2641</v>
      </c>
      <c r="Q96" s="94">
        <v>1442</v>
      </c>
      <c r="R96" s="94">
        <v>1333</v>
      </c>
      <c r="S96" s="94">
        <v>1073</v>
      </c>
      <c r="T96" s="94">
        <v>1282</v>
      </c>
      <c r="U96" s="67">
        <v>22</v>
      </c>
      <c r="V96" s="67">
        <v>26</v>
      </c>
      <c r="W96" s="67">
        <v>0</v>
      </c>
      <c r="X96" s="67">
        <v>0</v>
      </c>
      <c r="Y96" s="67">
        <v>0</v>
      </c>
      <c r="Z96" s="67">
        <v>0</v>
      </c>
      <c r="AA96" s="67">
        <v>788</v>
      </c>
      <c r="AB96" s="67">
        <v>152</v>
      </c>
      <c r="AC96" s="67">
        <v>386</v>
      </c>
      <c r="AD96" s="67">
        <v>402</v>
      </c>
      <c r="AE96" s="67">
        <v>215</v>
      </c>
      <c r="AF96" s="67">
        <v>211</v>
      </c>
      <c r="AG96" s="67">
        <v>168</v>
      </c>
      <c r="AH96" s="67">
        <v>187</v>
      </c>
      <c r="AI96" s="67">
        <v>3</v>
      </c>
      <c r="AJ96" s="67">
        <v>4</v>
      </c>
      <c r="AK96" s="67">
        <v>0</v>
      </c>
      <c r="AL96" s="67">
        <v>0</v>
      </c>
      <c r="AM96" s="67">
        <v>0</v>
      </c>
      <c r="AN96" s="67">
        <v>0</v>
      </c>
      <c r="AO96" s="94">
        <v>5966</v>
      </c>
      <c r="AP96" s="67">
        <v>984</v>
      </c>
    </row>
    <row r="97" spans="1:42">
      <c r="A97" s="158">
        <v>45509</v>
      </c>
      <c r="B97" s="67" t="s">
        <v>225</v>
      </c>
      <c r="C97" s="67" t="s">
        <v>21</v>
      </c>
      <c r="D97" s="67" t="s">
        <v>358</v>
      </c>
      <c r="E97" s="67" t="s">
        <v>359</v>
      </c>
      <c r="F97" s="67" t="s">
        <v>360</v>
      </c>
      <c r="G97" s="159">
        <v>45041</v>
      </c>
      <c r="H97" s="67" t="s">
        <v>409</v>
      </c>
      <c r="I97" s="67" t="s">
        <v>1</v>
      </c>
      <c r="J97" s="67" t="s">
        <v>90</v>
      </c>
      <c r="K97" s="67" t="s">
        <v>81</v>
      </c>
      <c r="L97" s="67" t="s">
        <v>11</v>
      </c>
      <c r="M97" s="69">
        <v>3980</v>
      </c>
      <c r="N97" s="69">
        <v>664</v>
      </c>
      <c r="O97" s="94">
        <v>1950</v>
      </c>
      <c r="P97" s="94">
        <v>2030</v>
      </c>
      <c r="Q97" s="94">
        <v>1135</v>
      </c>
      <c r="R97" s="94">
        <v>1129</v>
      </c>
      <c r="S97" s="67">
        <v>799</v>
      </c>
      <c r="T97" s="67">
        <v>883</v>
      </c>
      <c r="U97" s="67">
        <v>16</v>
      </c>
      <c r="V97" s="67">
        <v>18</v>
      </c>
      <c r="W97" s="67">
        <v>0</v>
      </c>
      <c r="X97" s="67">
        <v>0</v>
      </c>
      <c r="Y97" s="67">
        <v>0</v>
      </c>
      <c r="Z97" s="67">
        <v>0</v>
      </c>
      <c r="AA97" s="67">
        <v>841</v>
      </c>
      <c r="AB97" s="67">
        <v>159</v>
      </c>
      <c r="AC97" s="67">
        <v>429</v>
      </c>
      <c r="AD97" s="67">
        <v>412</v>
      </c>
      <c r="AE97" s="67">
        <v>226</v>
      </c>
      <c r="AF97" s="67">
        <v>230</v>
      </c>
      <c r="AG97" s="67">
        <v>182</v>
      </c>
      <c r="AH97" s="67">
        <v>195</v>
      </c>
      <c r="AI97" s="67">
        <v>4</v>
      </c>
      <c r="AJ97" s="67">
        <v>4</v>
      </c>
      <c r="AK97" s="67">
        <v>0</v>
      </c>
      <c r="AL97" s="67">
        <v>0</v>
      </c>
      <c r="AM97" s="67">
        <v>0</v>
      </c>
      <c r="AN97" s="67">
        <v>0</v>
      </c>
      <c r="AO97" s="94">
        <v>4821</v>
      </c>
      <c r="AP97" s="67">
        <v>823</v>
      </c>
    </row>
    <row r="98" spans="1:42">
      <c r="A98" s="158">
        <v>45553</v>
      </c>
      <c r="B98" s="67" t="s">
        <v>225</v>
      </c>
      <c r="C98" s="67" t="s">
        <v>19</v>
      </c>
      <c r="D98" s="67" t="s">
        <v>354</v>
      </c>
      <c r="E98" s="67" t="s">
        <v>355</v>
      </c>
      <c r="G98" s="159">
        <v>45040</v>
      </c>
      <c r="H98" s="67" t="s">
        <v>409</v>
      </c>
      <c r="I98" s="67" t="s">
        <v>1</v>
      </c>
      <c r="J98" s="67" t="s">
        <v>418</v>
      </c>
      <c r="K98" s="67" t="s">
        <v>181</v>
      </c>
      <c r="L98" s="67" t="s">
        <v>11</v>
      </c>
      <c r="M98" s="69">
        <v>1474</v>
      </c>
      <c r="N98" s="69">
        <v>245</v>
      </c>
      <c r="O98" s="67">
        <v>737</v>
      </c>
      <c r="P98" s="67">
        <v>737</v>
      </c>
      <c r="Q98" s="67">
        <v>369</v>
      </c>
      <c r="R98" s="67">
        <v>369</v>
      </c>
      <c r="S98" s="67">
        <v>368</v>
      </c>
      <c r="T98" s="67">
        <v>368</v>
      </c>
      <c r="U98" s="67">
        <v>0</v>
      </c>
      <c r="V98" s="67">
        <v>0</v>
      </c>
      <c r="W98" s="94">
        <v>1474</v>
      </c>
      <c r="X98" s="67">
        <v>245</v>
      </c>
      <c r="Y98" s="67">
        <v>0</v>
      </c>
      <c r="Z98" s="67">
        <v>0</v>
      </c>
      <c r="AA98" s="67">
        <v>19</v>
      </c>
      <c r="AB98" s="67">
        <v>3</v>
      </c>
      <c r="AC98" s="67">
        <v>9</v>
      </c>
      <c r="AD98" s="67">
        <v>10</v>
      </c>
      <c r="AE98" s="67">
        <v>5</v>
      </c>
      <c r="AF98" s="67">
        <v>5</v>
      </c>
      <c r="AG98" s="67">
        <v>4</v>
      </c>
      <c r="AH98" s="67">
        <v>5</v>
      </c>
      <c r="AI98" s="67">
        <v>0</v>
      </c>
      <c r="AJ98" s="67">
        <v>0</v>
      </c>
      <c r="AK98" s="67">
        <v>0</v>
      </c>
      <c r="AL98" s="67">
        <v>0</v>
      </c>
      <c r="AM98" s="67">
        <v>0</v>
      </c>
      <c r="AN98" s="67">
        <v>0</v>
      </c>
      <c r="AO98" s="94">
        <v>1498</v>
      </c>
      <c r="AP98" s="67">
        <v>248</v>
      </c>
    </row>
  </sheetData>
  <phoneticPr fontId="7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4B6F4-E210-46F4-9230-CDAECB5576A6}">
  <dimension ref="A1:E8"/>
  <sheetViews>
    <sheetView workbookViewId="0">
      <selection activeCell="E28" sqref="E28"/>
    </sheetView>
  </sheetViews>
  <sheetFormatPr defaultRowHeight="14.25"/>
  <cols>
    <col min="1" max="1" width="21.625" bestFit="1" customWidth="1"/>
    <col min="2" max="2" width="21.5" bestFit="1" customWidth="1"/>
    <col min="4" max="4" width="13.125" bestFit="1" customWidth="1"/>
    <col min="5" max="5" width="21.5" bestFit="1" customWidth="1"/>
  </cols>
  <sheetData>
    <row r="1" spans="1:5">
      <c r="A1" s="76" t="s">
        <v>0</v>
      </c>
      <c r="B1" t="s">
        <v>1</v>
      </c>
      <c r="D1" s="76" t="s">
        <v>0</v>
      </c>
      <c r="E1" t="s">
        <v>1</v>
      </c>
    </row>
    <row r="3" spans="1:5">
      <c r="A3" s="76" t="s">
        <v>2</v>
      </c>
      <c r="B3" t="s">
        <v>422</v>
      </c>
      <c r="D3" s="76" t="s">
        <v>2</v>
      </c>
      <c r="E3" t="s">
        <v>422</v>
      </c>
    </row>
    <row r="4" spans="1:5">
      <c r="A4" s="77" t="s">
        <v>5</v>
      </c>
      <c r="B4">
        <v>17</v>
      </c>
      <c r="D4" s="77" t="s">
        <v>11</v>
      </c>
      <c r="E4">
        <v>34</v>
      </c>
    </row>
    <row r="5" spans="1:5">
      <c r="A5" s="77" t="s">
        <v>6</v>
      </c>
      <c r="B5">
        <v>13</v>
      </c>
      <c r="D5" s="77" t="s">
        <v>9</v>
      </c>
      <c r="E5">
        <v>7</v>
      </c>
    </row>
    <row r="6" spans="1:5">
      <c r="A6" s="77" t="s">
        <v>4</v>
      </c>
      <c r="B6">
        <v>11</v>
      </c>
      <c r="D6" s="77" t="s">
        <v>10</v>
      </c>
      <c r="E6">
        <v>6</v>
      </c>
    </row>
    <row r="7" spans="1:5">
      <c r="A7" s="77" t="s">
        <v>7</v>
      </c>
      <c r="B7">
        <v>6</v>
      </c>
      <c r="D7" s="77" t="s">
        <v>8</v>
      </c>
      <c r="E7">
        <v>47</v>
      </c>
    </row>
    <row r="8" spans="1:5">
      <c r="A8" s="77" t="s">
        <v>8</v>
      </c>
      <c r="B8">
        <v>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3DA95-A6D3-4B17-A968-DDB57C5D06F7}">
  <dimension ref="A1:I78"/>
  <sheetViews>
    <sheetView topLeftCell="A5" workbookViewId="0">
      <selection activeCell="B1" sqref="B1:I42"/>
    </sheetView>
  </sheetViews>
  <sheetFormatPr defaultRowHeight="14.25"/>
  <cols>
    <col min="1" max="1" width="13.125" bestFit="1" customWidth="1"/>
  </cols>
  <sheetData>
    <row r="1" spans="1:9" ht="15">
      <c r="A1" s="7" t="s">
        <v>16</v>
      </c>
      <c r="B1" s="16">
        <v>1.6299999999999999E-2</v>
      </c>
      <c r="C1" s="16">
        <v>3.0099999999999998E-2</v>
      </c>
      <c r="D1" s="16">
        <v>5.7500000000000002E-2</v>
      </c>
      <c r="E1" s="16">
        <v>5.8099999999999999E-2</v>
      </c>
      <c r="F1" s="16">
        <v>0.32800000000000001</v>
      </c>
      <c r="G1" s="16">
        <v>0.32</v>
      </c>
      <c r="H1" s="16">
        <v>0.127</v>
      </c>
      <c r="I1" s="16">
        <v>6.3E-2</v>
      </c>
    </row>
    <row r="2" spans="1:9" ht="15">
      <c r="A2" s="7" t="s">
        <v>423</v>
      </c>
      <c r="B2" s="17">
        <v>0.105</v>
      </c>
      <c r="C2" s="17">
        <v>0.10100000000000001</v>
      </c>
      <c r="D2" s="17">
        <v>0.11</v>
      </c>
      <c r="E2" s="17">
        <v>0.104</v>
      </c>
      <c r="F2" s="17">
        <v>0.28600000000000003</v>
      </c>
      <c r="G2" s="17">
        <v>0.23400000000000001</v>
      </c>
      <c r="H2" s="17">
        <v>2.6999999999999996E-2</v>
      </c>
      <c r="I2" s="17">
        <v>3.3000000000000002E-2</v>
      </c>
    </row>
    <row r="3" spans="1:9" ht="15">
      <c r="A3" s="7" t="s">
        <v>424</v>
      </c>
      <c r="B3" s="16">
        <v>8.1500000000000003E-2</v>
      </c>
      <c r="C3" s="16">
        <v>0.105</v>
      </c>
      <c r="D3" s="16">
        <v>0.17800000000000002</v>
      </c>
      <c r="E3" s="16">
        <v>0.16300000000000001</v>
      </c>
      <c r="F3" s="16">
        <v>0.21799999999999997</v>
      </c>
      <c r="G3" s="16">
        <v>0.20300000000000001</v>
      </c>
      <c r="H3" s="16">
        <v>3.2600000000000004E-2</v>
      </c>
      <c r="I3" s="16">
        <v>1.89E-2</v>
      </c>
    </row>
    <row r="4" spans="1:9" ht="15">
      <c r="A4" s="7" t="s">
        <v>425</v>
      </c>
      <c r="B4" s="17">
        <v>8.8499999999999995E-2</v>
      </c>
      <c r="C4" s="17">
        <v>8.3099999999999993E-2</v>
      </c>
      <c r="D4" s="17">
        <v>0.18099999999999997</v>
      </c>
      <c r="E4" s="17">
        <v>0.16400000000000001</v>
      </c>
      <c r="F4" s="17">
        <v>0.19339999999999999</v>
      </c>
      <c r="G4" s="17">
        <v>0.23100000000000001</v>
      </c>
      <c r="H4" s="17">
        <v>1.8599999999999998E-2</v>
      </c>
      <c r="I4" s="17">
        <v>4.0399999999999998E-2</v>
      </c>
    </row>
    <row r="5" spans="1:9" ht="15">
      <c r="A5" s="7" t="s">
        <v>426</v>
      </c>
      <c r="B5" s="16">
        <v>9.3799999999999994E-2</v>
      </c>
      <c r="C5" s="16">
        <v>0.122</v>
      </c>
      <c r="D5" s="16">
        <v>0.14600000000000002</v>
      </c>
      <c r="E5" s="16">
        <v>0.189</v>
      </c>
      <c r="F5" s="16">
        <v>0.17399999999999999</v>
      </c>
      <c r="G5" s="16">
        <v>0.193</v>
      </c>
      <c r="H5" s="16">
        <v>5.3199999999999997E-2</v>
      </c>
      <c r="I5" s="16">
        <v>2.9000000000000001E-2</v>
      </c>
    </row>
    <row r="6" spans="1:9" ht="15">
      <c r="A6" s="7" t="s">
        <v>66</v>
      </c>
      <c r="B6" s="17">
        <v>0.1036</v>
      </c>
      <c r="C6" s="17">
        <v>9.7799999999999998E-2</v>
      </c>
      <c r="D6" s="17">
        <v>0.189</v>
      </c>
      <c r="E6" s="17">
        <v>0.17299999999999999</v>
      </c>
      <c r="F6" s="17">
        <v>0.16</v>
      </c>
      <c r="G6" s="17">
        <v>0.22</v>
      </c>
      <c r="H6" s="17">
        <v>1.8099999999999998E-2</v>
      </c>
      <c r="I6" s="17">
        <v>3.85E-2</v>
      </c>
    </row>
    <row r="7" spans="1:9" ht="15">
      <c r="A7" s="7" t="s">
        <v>427</v>
      </c>
      <c r="B7" s="16">
        <v>0.11609999999999999</v>
      </c>
      <c r="C7" s="16">
        <v>0.105</v>
      </c>
      <c r="D7" s="16">
        <v>0.158</v>
      </c>
      <c r="E7" s="16">
        <v>0.156</v>
      </c>
      <c r="F7" s="16">
        <v>0.17100000000000001</v>
      </c>
      <c r="G7" s="16">
        <v>0.218</v>
      </c>
      <c r="H7" s="16">
        <v>2.7799999999999998E-2</v>
      </c>
      <c r="I7" s="16">
        <v>4.8099999999999997E-2</v>
      </c>
    </row>
    <row r="8" spans="1:9" ht="15">
      <c r="A8" s="7" t="s">
        <v>428</v>
      </c>
      <c r="B8" s="17">
        <v>0.13200000000000001</v>
      </c>
      <c r="C8" s="17">
        <v>8.7099999999999997E-2</v>
      </c>
      <c r="D8" s="17">
        <v>0.1716</v>
      </c>
      <c r="E8" s="17">
        <v>0.17</v>
      </c>
      <c r="F8" s="17">
        <v>0.19300000000000003</v>
      </c>
      <c r="G8" s="17">
        <v>0.21099999999999999</v>
      </c>
      <c r="H8" s="17">
        <v>1.9199999999999998E-2</v>
      </c>
      <c r="I8" s="17">
        <v>1.61E-2</v>
      </c>
    </row>
    <row r="9" spans="1:9" ht="15">
      <c r="A9" s="7" t="s">
        <v>429</v>
      </c>
      <c r="B9" s="16">
        <v>0.109</v>
      </c>
      <c r="C9" s="16">
        <v>0.107</v>
      </c>
      <c r="D9" s="16">
        <v>0.21199999999999999</v>
      </c>
      <c r="E9" s="16">
        <v>0.16700000000000001</v>
      </c>
      <c r="F9" s="16">
        <v>0.16200000000000001</v>
      </c>
      <c r="G9" s="16">
        <v>0.17100000000000001</v>
      </c>
      <c r="H9" s="16">
        <v>3.4299999999999997E-2</v>
      </c>
      <c r="I9" s="16">
        <v>3.7699999999999997E-2</v>
      </c>
    </row>
    <row r="10" spans="1:9" ht="15">
      <c r="A10" s="7" t="s">
        <v>430</v>
      </c>
      <c r="B10" s="17">
        <v>9.2999999999999999E-2</v>
      </c>
      <c r="C10" s="17">
        <v>0.10199999999999999</v>
      </c>
      <c r="D10" s="17">
        <v>0.21879999999999999</v>
      </c>
      <c r="E10" s="17">
        <v>0.20499999999999999</v>
      </c>
      <c r="F10" s="17">
        <v>0.183</v>
      </c>
      <c r="G10" s="17">
        <v>0.188</v>
      </c>
      <c r="H10" s="17">
        <v>6.2600000000000008E-3</v>
      </c>
      <c r="I10" s="17">
        <v>3.9399999999999999E-3</v>
      </c>
    </row>
    <row r="11" spans="1:9" ht="15">
      <c r="A11" s="7" t="s">
        <v>431</v>
      </c>
      <c r="B11" s="16">
        <v>0.121</v>
      </c>
      <c r="C11" s="16">
        <v>0.13500000000000001</v>
      </c>
      <c r="D11" s="16">
        <v>0.14600000000000002</v>
      </c>
      <c r="E11" s="16">
        <v>0.184</v>
      </c>
      <c r="F11" s="16">
        <v>0.188</v>
      </c>
      <c r="G11" s="16">
        <v>0.193</v>
      </c>
      <c r="H11" s="16">
        <v>9.0000000000000011E-3</v>
      </c>
      <c r="I11" s="16">
        <v>2.4E-2</v>
      </c>
    </row>
    <row r="12" spans="1:9" ht="15">
      <c r="A12" s="7" t="s">
        <v>96</v>
      </c>
      <c r="B12" s="17">
        <v>0.13</v>
      </c>
      <c r="C12" s="17">
        <v>9.1800000000000007E-2</v>
      </c>
      <c r="D12" s="17">
        <v>0.16370000000000001</v>
      </c>
      <c r="E12" s="17">
        <v>0.14799999999999999</v>
      </c>
      <c r="F12" s="17">
        <v>0.185</v>
      </c>
      <c r="G12" s="17">
        <v>0.20300000000000001</v>
      </c>
      <c r="H12" s="17">
        <v>3.4299999999999997E-2</v>
      </c>
      <c r="I12" s="17">
        <v>4.4200000000000003E-2</v>
      </c>
    </row>
    <row r="13" spans="1:9" ht="15">
      <c r="A13" s="7" t="s">
        <v>432</v>
      </c>
      <c r="B13" s="16">
        <v>0.107</v>
      </c>
      <c r="C13" s="16">
        <v>0.11700000000000001</v>
      </c>
      <c r="D13" s="16">
        <v>0.14699999999999999</v>
      </c>
      <c r="E13" s="16">
        <v>0.184</v>
      </c>
      <c r="F13" s="16">
        <v>0.19900000000000004</v>
      </c>
      <c r="G13" s="16">
        <v>0.20699999999999999</v>
      </c>
      <c r="H13" s="16">
        <v>1.0999999999999999E-2</v>
      </c>
      <c r="I13" s="16">
        <v>2.8000000000000001E-2</v>
      </c>
    </row>
    <row r="14" spans="1:9" ht="15">
      <c r="A14" s="7" t="s">
        <v>433</v>
      </c>
      <c r="B14" s="17">
        <v>9.3700000000000006E-2</v>
      </c>
      <c r="C14" s="17">
        <v>7.6600000000000001E-2</v>
      </c>
      <c r="D14" s="17">
        <v>0.17700000000000002</v>
      </c>
      <c r="E14" s="17">
        <v>0.159</v>
      </c>
      <c r="F14" s="17">
        <v>0.1767</v>
      </c>
      <c r="G14" s="17">
        <v>0.21</v>
      </c>
      <c r="H14" s="17">
        <v>4.1200000000000001E-2</v>
      </c>
      <c r="I14" s="17">
        <v>6.5799999999999997E-2</v>
      </c>
    </row>
    <row r="15" spans="1:9" ht="15">
      <c r="A15" s="7" t="s">
        <v>12</v>
      </c>
      <c r="B15" s="16">
        <v>8.8499999999999995E-2</v>
      </c>
      <c r="C15" s="16">
        <v>9.6199999999999994E-2</v>
      </c>
      <c r="D15" s="16">
        <v>0.16800000000000001</v>
      </c>
      <c r="E15" s="16">
        <v>0.151</v>
      </c>
      <c r="F15" s="16">
        <v>0.21</v>
      </c>
      <c r="G15" s="16">
        <v>0.20699999999999999</v>
      </c>
      <c r="H15" s="16">
        <v>3.0300000000000001E-2</v>
      </c>
      <c r="I15" s="16">
        <v>4.9000000000000002E-2</v>
      </c>
    </row>
    <row r="16" spans="1:9" ht="15">
      <c r="A16" s="7" t="s">
        <v>434</v>
      </c>
      <c r="B16" s="17">
        <v>0.1333</v>
      </c>
      <c r="C16" s="17">
        <v>9.0399999999999994E-2</v>
      </c>
      <c r="D16" s="17">
        <v>0.16600000000000001</v>
      </c>
      <c r="E16" s="17">
        <v>0.155</v>
      </c>
      <c r="F16" s="17">
        <v>0.17100000000000001</v>
      </c>
      <c r="G16" s="17">
        <v>0.224</v>
      </c>
      <c r="H16" s="17">
        <v>3.73E-2</v>
      </c>
      <c r="I16" s="17">
        <v>2.3E-2</v>
      </c>
    </row>
    <row r="17" spans="1:9" ht="15">
      <c r="A17" s="7" t="s">
        <v>107</v>
      </c>
      <c r="B17" s="16">
        <v>9.0800000000000006E-2</v>
      </c>
      <c r="C17" s="16">
        <v>6.4100000000000004E-2</v>
      </c>
      <c r="D17" s="16">
        <v>0.14099999999999999</v>
      </c>
      <c r="E17" s="16">
        <v>0.154</v>
      </c>
      <c r="F17" s="16">
        <v>0.21300000000000002</v>
      </c>
      <c r="G17" s="16">
        <v>0.24099999999999999</v>
      </c>
      <c r="H17" s="16">
        <v>4.6600000000000003E-2</v>
      </c>
      <c r="I17" s="16">
        <v>4.9500000000000002E-2</v>
      </c>
    </row>
    <row r="18" spans="1:9" ht="15">
      <c r="A18" s="7" t="s">
        <v>435</v>
      </c>
      <c r="B18" s="17">
        <v>0.112</v>
      </c>
      <c r="C18" s="17">
        <v>9.5799999999999996E-2</v>
      </c>
      <c r="D18" s="17">
        <v>0.17600000000000002</v>
      </c>
      <c r="E18" s="17">
        <v>0.159</v>
      </c>
      <c r="F18" s="17">
        <v>0.18729999999999999</v>
      </c>
      <c r="G18" s="17">
        <v>0.20899999999999999</v>
      </c>
      <c r="H18" s="17">
        <v>2.4500000000000001E-2</v>
      </c>
      <c r="I18" s="17">
        <v>3.6400000000000002E-2</v>
      </c>
    </row>
    <row r="19" spans="1:9" ht="15">
      <c r="A19" s="7" t="s">
        <v>436</v>
      </c>
      <c r="B19" s="16">
        <v>9.8900000000000002E-2</v>
      </c>
      <c r="C19" s="16">
        <v>0.111</v>
      </c>
      <c r="D19" s="16">
        <v>0.21099999999999999</v>
      </c>
      <c r="E19" s="16">
        <v>0.16300000000000001</v>
      </c>
      <c r="F19" s="16">
        <v>0.18820000000000001</v>
      </c>
      <c r="G19" s="16">
        <v>0.14799999999999999</v>
      </c>
      <c r="H19" s="16">
        <v>3.2099999999999997E-2</v>
      </c>
      <c r="I19" s="16">
        <v>4.7800000000000002E-2</v>
      </c>
    </row>
    <row r="20" spans="1:9" ht="15">
      <c r="A20" s="7" t="s">
        <v>13</v>
      </c>
      <c r="B20" s="17">
        <v>0.09</v>
      </c>
      <c r="C20" s="17">
        <v>7.6499999999999999E-2</v>
      </c>
      <c r="D20" s="17">
        <v>0.21799999999999997</v>
      </c>
      <c r="E20" s="17">
        <v>0.19139999999999999</v>
      </c>
      <c r="F20" s="17">
        <v>0.15999999999999998</v>
      </c>
      <c r="G20" s="17">
        <v>0.186</v>
      </c>
      <c r="H20" s="17">
        <v>2.8000000000000004E-2</v>
      </c>
      <c r="I20" s="17">
        <v>5.0099999999999999E-2</v>
      </c>
    </row>
    <row r="21" spans="1:9" ht="15">
      <c r="A21" s="7" t="s">
        <v>128</v>
      </c>
      <c r="B21" s="16">
        <v>0.13700000000000001</v>
      </c>
      <c r="C21" s="16">
        <v>0.11700000000000001</v>
      </c>
      <c r="D21" s="16">
        <v>0.13799999999999998</v>
      </c>
      <c r="E21" s="16">
        <v>0.155</v>
      </c>
      <c r="F21" s="16">
        <v>0.17169999999999999</v>
      </c>
      <c r="G21" s="16">
        <v>0.19600000000000001</v>
      </c>
      <c r="H21" s="16">
        <v>3.1100000000000003E-2</v>
      </c>
      <c r="I21" s="16">
        <v>5.4199999999999998E-2</v>
      </c>
    </row>
    <row r="22" spans="1:9" ht="15">
      <c r="A22" s="7" t="s">
        <v>138</v>
      </c>
      <c r="B22" s="17">
        <v>0.13600000000000001</v>
      </c>
      <c r="C22" s="17">
        <v>0.1032</v>
      </c>
      <c r="D22" s="17">
        <v>0.19500000000000001</v>
      </c>
      <c r="E22" s="17">
        <v>0.17399999999999999</v>
      </c>
      <c r="F22" s="17">
        <v>0.10499999999999998</v>
      </c>
      <c r="G22" s="17">
        <v>0.27200000000000002</v>
      </c>
      <c r="H22" s="17">
        <v>6.4400000000000013E-3</v>
      </c>
      <c r="I22" s="17">
        <v>8.3599999999999994E-3</v>
      </c>
    </row>
    <row r="23" spans="1:9" ht="15">
      <c r="A23" s="7" t="s">
        <v>437</v>
      </c>
      <c r="B23" s="16">
        <v>7.3700000000000002E-2</v>
      </c>
      <c r="C23" s="16">
        <v>8.3400000000000002E-2</v>
      </c>
      <c r="D23" s="16">
        <v>0.15200000000000002</v>
      </c>
      <c r="E23" s="16">
        <v>0.17299999999999999</v>
      </c>
      <c r="F23" s="16">
        <v>0.18</v>
      </c>
      <c r="G23" s="16">
        <v>0.25600000000000001</v>
      </c>
      <c r="H23" s="16">
        <v>4.1200000000000001E-2</v>
      </c>
      <c r="I23" s="16">
        <v>4.07E-2</v>
      </c>
    </row>
    <row r="24" spans="1:9" ht="15">
      <c r="A24" s="7" t="s">
        <v>438</v>
      </c>
      <c r="B24" s="17">
        <v>0.14360000000000001</v>
      </c>
      <c r="C24" s="17">
        <v>0.129</v>
      </c>
      <c r="D24" s="17">
        <v>0.14400000000000002</v>
      </c>
      <c r="E24" s="17">
        <v>0.17799999999999999</v>
      </c>
      <c r="F24" s="17">
        <v>0.183</v>
      </c>
      <c r="G24" s="17">
        <v>0.193</v>
      </c>
      <c r="H24" s="17">
        <v>1.26E-2</v>
      </c>
      <c r="I24" s="17">
        <v>1.6799999999999999E-2</v>
      </c>
    </row>
    <row r="25" spans="1:9" ht="15">
      <c r="A25" s="7" t="s">
        <v>24</v>
      </c>
      <c r="B25" s="16">
        <v>6.3399999999999998E-2</v>
      </c>
      <c r="C25" s="16">
        <v>6.0999999999999999E-2</v>
      </c>
      <c r="D25" s="16">
        <v>0.22700000000000001</v>
      </c>
      <c r="E25" s="16">
        <v>0.23400000000000001</v>
      </c>
      <c r="F25" s="16">
        <v>0.1774</v>
      </c>
      <c r="G25" s="16">
        <v>0.19400000000000001</v>
      </c>
      <c r="H25" s="16">
        <v>1.9200000000000002E-2</v>
      </c>
      <c r="I25" s="16">
        <v>2.4E-2</v>
      </c>
    </row>
    <row r="26" spans="1:9" ht="15">
      <c r="A26" s="7" t="s">
        <v>155</v>
      </c>
      <c r="B26" s="17">
        <v>7.5399999999999995E-2</v>
      </c>
      <c r="C26" s="17">
        <v>4.2599999999999999E-2</v>
      </c>
      <c r="D26" s="17">
        <v>0.22500000000000001</v>
      </c>
      <c r="E26" s="17">
        <v>0.20399999999999999</v>
      </c>
      <c r="F26" s="17">
        <v>0.17700000000000002</v>
      </c>
      <c r="G26" s="17">
        <v>0.16600000000000001</v>
      </c>
      <c r="H26" s="17">
        <v>4.9800000000000004E-2</v>
      </c>
      <c r="I26" s="17">
        <v>6.0199999999999997E-2</v>
      </c>
    </row>
    <row r="27" spans="1:9" ht="15">
      <c r="A27" s="7" t="s">
        <v>439</v>
      </c>
      <c r="B27" s="16">
        <v>8.1100000000000005E-2</v>
      </c>
      <c r="C27" s="16">
        <v>5.57E-2</v>
      </c>
      <c r="D27" s="16">
        <v>0.221</v>
      </c>
      <c r="E27" s="16">
        <v>0.22600000000000001</v>
      </c>
      <c r="F27" s="16">
        <v>0.19600000000000001</v>
      </c>
      <c r="G27" s="16">
        <v>0.193</v>
      </c>
      <c r="H27" s="16">
        <v>1.03E-2</v>
      </c>
      <c r="I27" s="16">
        <v>1.6899999999999998E-2</v>
      </c>
    </row>
    <row r="28" spans="1:9" ht="15">
      <c r="A28" s="7" t="s">
        <v>440</v>
      </c>
      <c r="B28" s="17">
        <v>9.2799999999999994E-2</v>
      </c>
      <c r="C28" s="17">
        <v>7.8200000000000006E-2</v>
      </c>
      <c r="D28" s="17">
        <v>0.18290000000000001</v>
      </c>
      <c r="E28" s="17">
        <v>0.20399999999999999</v>
      </c>
      <c r="F28" s="17">
        <v>0.19900000000000001</v>
      </c>
      <c r="G28" s="17">
        <v>0.2</v>
      </c>
      <c r="H28" s="17">
        <v>1.5799999999999998E-2</v>
      </c>
      <c r="I28" s="17">
        <v>2.7300000000000001E-2</v>
      </c>
    </row>
    <row r="29" spans="1:9" ht="15">
      <c r="A29" s="7" t="s">
        <v>160</v>
      </c>
      <c r="B29" s="16">
        <v>9.5500000000000002E-2</v>
      </c>
      <c r="C29" s="16">
        <v>9.7600000000000006E-2</v>
      </c>
      <c r="D29" s="16">
        <v>0.20299999999999999</v>
      </c>
      <c r="E29" s="16">
        <v>0.216</v>
      </c>
      <c r="F29" s="16">
        <v>0.151</v>
      </c>
      <c r="G29" s="16">
        <v>0.17</v>
      </c>
      <c r="H29" s="16">
        <v>3.1699999999999999E-2</v>
      </c>
      <c r="I29" s="16">
        <v>3.5200000000000002E-2</v>
      </c>
    </row>
    <row r="30" spans="1:9" ht="15">
      <c r="A30" s="7" t="s">
        <v>441</v>
      </c>
      <c r="B30" s="17">
        <v>8.0500000000000002E-2</v>
      </c>
      <c r="C30" s="17">
        <v>7.0599999999999996E-2</v>
      </c>
      <c r="D30" s="17">
        <v>0.21700000000000003</v>
      </c>
      <c r="E30" s="17">
        <v>0.184</v>
      </c>
      <c r="F30" s="17">
        <v>0.19800000000000001</v>
      </c>
      <c r="G30" s="17">
        <v>0.188</v>
      </c>
      <c r="H30" s="17">
        <v>2.8199999999999996E-2</v>
      </c>
      <c r="I30" s="17">
        <v>3.3700000000000001E-2</v>
      </c>
    </row>
    <row r="31" spans="1:9" ht="15">
      <c r="A31" s="7" t="s">
        <v>442</v>
      </c>
      <c r="B31" s="16">
        <v>0.108</v>
      </c>
      <c r="C31" s="16">
        <v>9.6000000000000002E-2</v>
      </c>
      <c r="D31" s="16">
        <v>0.159</v>
      </c>
      <c r="E31" s="16">
        <v>0.17100000000000001</v>
      </c>
      <c r="F31" s="16">
        <v>0.20300000000000001</v>
      </c>
      <c r="G31" s="16">
        <v>0.19600000000000001</v>
      </c>
      <c r="H31" s="16">
        <v>2.5600000000000005E-2</v>
      </c>
      <c r="I31" s="16">
        <v>4.1399999999999999E-2</v>
      </c>
    </row>
    <row r="32" spans="1:9" ht="15">
      <c r="A32" s="7" t="s">
        <v>443</v>
      </c>
      <c r="B32" s="17">
        <v>8.9200000000000002E-2</v>
      </c>
      <c r="C32" s="17">
        <v>7.8E-2</v>
      </c>
      <c r="D32" s="17">
        <v>0.16700000000000001</v>
      </c>
      <c r="E32" s="17">
        <v>0.20499999999999999</v>
      </c>
      <c r="F32" s="17">
        <v>0.21000000000000002</v>
      </c>
      <c r="G32" s="17">
        <v>0.17199999999999999</v>
      </c>
      <c r="H32" s="17">
        <v>3.0799999999999994E-2</v>
      </c>
      <c r="I32" s="17">
        <v>4.8000000000000001E-2</v>
      </c>
    </row>
    <row r="33" spans="1:9" ht="15">
      <c r="A33" s="7" t="s">
        <v>444</v>
      </c>
      <c r="B33" s="16">
        <v>0.17699999999999999</v>
      </c>
      <c r="C33" s="16">
        <v>0.13900000000000001</v>
      </c>
      <c r="D33" s="16">
        <v>0.14069999999999999</v>
      </c>
      <c r="E33" s="16">
        <v>0.13300000000000001</v>
      </c>
      <c r="F33" s="16">
        <v>0.14899999999999999</v>
      </c>
      <c r="G33" s="16">
        <v>0.16900000000000001</v>
      </c>
      <c r="H33" s="16">
        <v>3.7099999999999994E-2</v>
      </c>
      <c r="I33" s="16">
        <v>5.5199999999999999E-2</v>
      </c>
    </row>
    <row r="34" spans="1:9" ht="15">
      <c r="A34" s="7" t="s">
        <v>445</v>
      </c>
      <c r="B34" s="17">
        <v>8.5400000000000004E-2</v>
      </c>
      <c r="C34" s="17">
        <v>9.3399999999999997E-2</v>
      </c>
      <c r="D34" s="17">
        <v>0.20280000000000001</v>
      </c>
      <c r="E34" s="17">
        <v>0.21299999999999999</v>
      </c>
      <c r="F34" s="17">
        <v>0.15600000000000003</v>
      </c>
      <c r="G34" s="17">
        <v>0.18</v>
      </c>
      <c r="H34" s="17">
        <v>2.7000000000000003E-2</v>
      </c>
      <c r="I34" s="17">
        <v>4.24E-2</v>
      </c>
    </row>
    <row r="35" spans="1:9" ht="15">
      <c r="A35" s="7" t="s">
        <v>166</v>
      </c>
      <c r="B35" s="16">
        <v>7.9600000000000004E-2</v>
      </c>
      <c r="C35" s="16">
        <v>6.7799999999999999E-2</v>
      </c>
      <c r="D35" s="16">
        <v>0.20219999999999999</v>
      </c>
      <c r="E35" s="16">
        <v>0.23599999999999999</v>
      </c>
      <c r="F35" s="16">
        <v>0.15400000000000003</v>
      </c>
      <c r="G35" s="16">
        <v>0.188</v>
      </c>
      <c r="H35" s="16">
        <v>3.6700000000000003E-2</v>
      </c>
      <c r="I35" s="16">
        <v>3.5700000000000003E-2</v>
      </c>
    </row>
    <row r="36" spans="1:9" ht="15">
      <c r="A36" s="7" t="s">
        <v>446</v>
      </c>
      <c r="B36" s="17">
        <v>0.11</v>
      </c>
      <c r="C36" s="17">
        <v>8.6599999999999996E-2</v>
      </c>
      <c r="D36" s="17">
        <v>0.1585</v>
      </c>
      <c r="E36" s="17">
        <v>0.189</v>
      </c>
      <c r="F36" s="17">
        <v>0.19399999999999998</v>
      </c>
      <c r="G36" s="17">
        <v>0.23</v>
      </c>
      <c r="H36" s="17">
        <v>1.5699999999999999E-2</v>
      </c>
      <c r="I36" s="17">
        <v>1.6199999999999999E-2</v>
      </c>
    </row>
    <row r="37" spans="1:9" ht="15">
      <c r="A37" s="7" t="s">
        <v>447</v>
      </c>
      <c r="B37" s="16">
        <v>0.10199999999999999</v>
      </c>
      <c r="C37" s="16">
        <v>0.11600000000000001</v>
      </c>
      <c r="D37" s="16">
        <v>0.191</v>
      </c>
      <c r="E37" s="16">
        <v>0.193</v>
      </c>
      <c r="F37" s="16">
        <v>0.17399999999999999</v>
      </c>
      <c r="G37" s="16">
        <v>0.18</v>
      </c>
      <c r="H37" s="16">
        <v>2.18E-2</v>
      </c>
      <c r="I37" s="16">
        <v>2.2200000000000001E-2</v>
      </c>
    </row>
    <row r="38" spans="1:9" ht="15">
      <c r="A38" s="7" t="s">
        <v>448</v>
      </c>
      <c r="B38" s="17">
        <v>9.9299999999999999E-2</v>
      </c>
      <c r="C38" s="17">
        <v>8.5199999999999998E-2</v>
      </c>
      <c r="D38" s="17">
        <v>0.1832</v>
      </c>
      <c r="E38" s="17">
        <v>0.16</v>
      </c>
      <c r="F38" s="17">
        <v>0.19899999999999998</v>
      </c>
      <c r="G38" s="17">
        <v>0.23300000000000001</v>
      </c>
      <c r="H38" s="17">
        <v>1.8200000000000001E-2</v>
      </c>
      <c r="I38" s="17">
        <v>2.2100000000000002E-2</v>
      </c>
    </row>
    <row r="39" spans="1:9" ht="15">
      <c r="A39" s="7" t="s">
        <v>449</v>
      </c>
      <c r="B39" s="16">
        <v>0.11700000000000001</v>
      </c>
      <c r="C39" s="16">
        <v>0.1009</v>
      </c>
      <c r="D39" s="16">
        <v>0.18609999999999999</v>
      </c>
      <c r="E39" s="16">
        <v>0.188</v>
      </c>
      <c r="F39" s="16">
        <v>0.13899999999999998</v>
      </c>
      <c r="G39" s="16">
        <v>0.16500000000000001</v>
      </c>
      <c r="H39" s="16">
        <v>4.6099999999999995E-2</v>
      </c>
      <c r="I39" s="16">
        <v>5.79E-2</v>
      </c>
    </row>
    <row r="40" spans="1:9" ht="15">
      <c r="A40" s="7" t="s">
        <v>15</v>
      </c>
      <c r="B40" s="17">
        <v>8.6999999999999994E-2</v>
      </c>
      <c r="C40" s="17">
        <v>7.1599999999999997E-2</v>
      </c>
      <c r="D40" s="17">
        <v>0.1714</v>
      </c>
      <c r="E40" s="17">
        <v>0.20200000000000001</v>
      </c>
      <c r="F40" s="17">
        <v>0.16400000000000003</v>
      </c>
      <c r="G40" s="17">
        <v>0.17799999999999999</v>
      </c>
      <c r="H40" s="17">
        <v>3.2500000000000001E-2</v>
      </c>
      <c r="I40" s="17">
        <v>9.35E-2</v>
      </c>
    </row>
    <row r="41" spans="1:9" ht="15">
      <c r="A41" s="7" t="s">
        <v>450</v>
      </c>
      <c r="B41" s="16">
        <v>9.1499999999999998E-2</v>
      </c>
      <c r="C41" s="16">
        <v>8.4000000000000005E-2</v>
      </c>
      <c r="D41" s="16">
        <v>0.16699999999999998</v>
      </c>
      <c r="E41" s="16">
        <v>0.182</v>
      </c>
      <c r="F41" s="16">
        <v>0.19699999999999998</v>
      </c>
      <c r="G41" s="16">
        <v>0.22600000000000001</v>
      </c>
      <c r="H41" s="16">
        <v>1.24E-2</v>
      </c>
      <c r="I41" s="16">
        <v>4.0099999999999997E-2</v>
      </c>
    </row>
    <row r="42" spans="1:9" ht="15">
      <c r="A42" s="7" t="s">
        <v>17</v>
      </c>
      <c r="B42" s="17">
        <v>9.5600000000000004E-2</v>
      </c>
      <c r="C42" s="17">
        <v>7.9399999999999998E-2</v>
      </c>
      <c r="D42" s="17">
        <v>0.20180000000000001</v>
      </c>
      <c r="E42" s="17">
        <v>0.17599999999999999</v>
      </c>
      <c r="F42" s="17">
        <v>0.17699999999999999</v>
      </c>
      <c r="G42" s="17">
        <v>0.17699999999999999</v>
      </c>
      <c r="H42" s="17">
        <v>3.2200000000000006E-2</v>
      </c>
      <c r="I42" s="17">
        <v>6.0999999999999999E-2</v>
      </c>
    </row>
    <row r="43" spans="1:9" ht="15">
      <c r="A43" s="7" t="s">
        <v>20</v>
      </c>
      <c r="B43" s="16">
        <v>0.11600000000000001</v>
      </c>
      <c r="C43" s="16">
        <v>9.2899999999999996E-2</v>
      </c>
      <c r="D43" s="16">
        <v>0.16599999999999998</v>
      </c>
      <c r="E43" s="16">
        <v>0.19700000000000001</v>
      </c>
      <c r="F43" s="16">
        <v>0.13600000000000001</v>
      </c>
      <c r="G43" s="16">
        <v>0.1361</v>
      </c>
      <c r="H43" s="16">
        <v>7.4300000000000005E-2</v>
      </c>
      <c r="I43" s="16">
        <v>8.1699999999999995E-2</v>
      </c>
    </row>
    <row r="44" spans="1:9" ht="15">
      <c r="A44" s="7" t="s">
        <v>451</v>
      </c>
      <c r="B44" s="17">
        <v>7.6200000000000004E-2</v>
      </c>
      <c r="C44" s="17">
        <v>9.9299999999999999E-2</v>
      </c>
      <c r="D44" s="17">
        <v>0.1842</v>
      </c>
      <c r="E44" s="17">
        <v>0.223</v>
      </c>
      <c r="F44" s="17">
        <v>0.20900000000000002</v>
      </c>
      <c r="G44" s="17">
        <v>0.17199999999999999</v>
      </c>
      <c r="H44" s="17">
        <v>3.0550000000000001E-2</v>
      </c>
      <c r="I44" s="17">
        <v>5.7499999999999999E-3</v>
      </c>
    </row>
    <row r="45" spans="1:9" ht="15">
      <c r="A45" s="7" t="s">
        <v>452</v>
      </c>
      <c r="B45" s="16">
        <v>0.123</v>
      </c>
      <c r="C45" s="16">
        <v>9.6299999999999997E-2</v>
      </c>
      <c r="D45" s="16">
        <v>0.17</v>
      </c>
      <c r="E45" s="16">
        <v>0.16700000000000001</v>
      </c>
      <c r="F45" s="16">
        <v>0.17499999999999999</v>
      </c>
      <c r="G45" s="16">
        <v>0.192</v>
      </c>
      <c r="H45" s="16">
        <v>2.9600000000000001E-2</v>
      </c>
      <c r="I45" s="16">
        <v>4.7100000000000003E-2</v>
      </c>
    </row>
    <row r="46" spans="1:9" ht="15">
      <c r="A46" s="7" t="s">
        <v>453</v>
      </c>
      <c r="B46" s="17">
        <v>0.10199999999999999</v>
      </c>
      <c r="C46" s="17">
        <v>9.9199999999999997E-2</v>
      </c>
      <c r="D46" s="17">
        <v>0.161</v>
      </c>
      <c r="E46" s="17">
        <v>0.16719999999999999</v>
      </c>
      <c r="F46" s="17">
        <v>0.193</v>
      </c>
      <c r="G46" s="17">
        <v>0.186</v>
      </c>
      <c r="H46" s="17">
        <v>3.8100000000000002E-2</v>
      </c>
      <c r="I46" s="17">
        <v>5.3499999999999999E-2</v>
      </c>
    </row>
    <row r="47" spans="1:9" ht="15">
      <c r="A47" s="7" t="s">
        <v>22</v>
      </c>
      <c r="B47" s="16">
        <v>7.6499999999999999E-2</v>
      </c>
      <c r="C47" s="16">
        <v>5.7500000000000002E-2</v>
      </c>
      <c r="D47" s="16">
        <v>0.251</v>
      </c>
      <c r="E47" s="16">
        <v>0.22600000000000001</v>
      </c>
      <c r="F47" s="16">
        <v>0.15199999999999997</v>
      </c>
      <c r="G47" s="16">
        <v>0.13500000000000001</v>
      </c>
      <c r="H47" s="16">
        <v>5.609999999999999E-2</v>
      </c>
      <c r="I47" s="16">
        <v>4.5900000000000003E-2</v>
      </c>
    </row>
    <row r="48" spans="1:9" ht="15">
      <c r="A48" s="7" t="s">
        <v>227</v>
      </c>
      <c r="B48" s="17">
        <v>0.10299999999999999</v>
      </c>
      <c r="C48" s="17">
        <v>8.5999999999999993E-2</v>
      </c>
      <c r="D48" s="17">
        <v>0.19199999999999998</v>
      </c>
      <c r="E48" s="17">
        <v>0.16400000000000001</v>
      </c>
      <c r="F48" s="17">
        <v>0.124</v>
      </c>
      <c r="G48" s="17">
        <v>0.17399999999999999</v>
      </c>
      <c r="H48" s="17">
        <v>0.05</v>
      </c>
      <c r="I48" s="17">
        <v>0.107</v>
      </c>
    </row>
    <row r="49" spans="1:9" ht="15">
      <c r="A49" s="7" t="s">
        <v>14</v>
      </c>
      <c r="B49" s="16">
        <v>0.11799999999999999</v>
      </c>
      <c r="C49" s="16">
        <v>8.4199999999999997E-2</v>
      </c>
      <c r="D49" s="16">
        <v>0.17449999999999999</v>
      </c>
      <c r="E49" s="16">
        <v>0.17599999999999999</v>
      </c>
      <c r="F49" s="16">
        <v>0.17900000000000002</v>
      </c>
      <c r="G49" s="16">
        <v>0.20899999999999999</v>
      </c>
      <c r="H49" s="16">
        <v>2.1999999999999999E-2</v>
      </c>
      <c r="I49" s="16">
        <v>3.73E-2</v>
      </c>
    </row>
    <row r="50" spans="1:9" ht="15">
      <c r="A50" s="7" t="s">
        <v>454</v>
      </c>
      <c r="B50" s="17">
        <v>0.113</v>
      </c>
      <c r="C50" s="17">
        <v>0.11799999999999999</v>
      </c>
      <c r="D50" s="17">
        <v>0.16550000000000001</v>
      </c>
      <c r="E50" s="17">
        <v>0.183</v>
      </c>
      <c r="F50" s="17">
        <v>0.16199999999999998</v>
      </c>
      <c r="G50" s="17">
        <v>0.19</v>
      </c>
      <c r="H50" s="17">
        <v>3.0200000000000005E-2</v>
      </c>
      <c r="I50" s="17">
        <v>3.8300000000000001E-2</v>
      </c>
    </row>
    <row r="51" spans="1:9" ht="15">
      <c r="A51" s="7" t="s">
        <v>18</v>
      </c>
      <c r="B51" s="16">
        <v>8.0399999999999999E-2</v>
      </c>
      <c r="C51" s="16">
        <v>8.4900000000000003E-2</v>
      </c>
      <c r="D51" s="16">
        <v>0.20399999999999999</v>
      </c>
      <c r="E51" s="16">
        <v>0.20749999999999999</v>
      </c>
      <c r="F51" s="16">
        <v>0.18899999999999997</v>
      </c>
      <c r="G51" s="16">
        <v>0.17100000000000001</v>
      </c>
      <c r="H51" s="16">
        <v>2.6500000000000003E-2</v>
      </c>
      <c r="I51" s="16">
        <v>3.6700000000000003E-2</v>
      </c>
    </row>
    <row r="52" spans="1:9" ht="15">
      <c r="A52" s="7" t="s">
        <v>238</v>
      </c>
      <c r="B52" s="17">
        <v>0.14000000000000001</v>
      </c>
      <c r="C52" s="17">
        <v>9.8100000000000007E-2</v>
      </c>
      <c r="D52" s="17">
        <v>0.17810000000000001</v>
      </c>
      <c r="E52" s="17">
        <v>0.129</v>
      </c>
      <c r="F52" s="17">
        <v>0.183</v>
      </c>
      <c r="G52" s="17">
        <v>0.192</v>
      </c>
      <c r="H52" s="17">
        <v>3.1399999999999997E-2</v>
      </c>
      <c r="I52" s="17">
        <v>4.8399999999999999E-2</v>
      </c>
    </row>
    <row r="53" spans="1:9" ht="15">
      <c r="A53" s="7" t="s">
        <v>455</v>
      </c>
      <c r="B53" s="16">
        <v>4.1799999999999997E-2</v>
      </c>
      <c r="C53" s="16">
        <v>3.1E-2</v>
      </c>
      <c r="D53" s="16">
        <v>9.1800000000000007E-2</v>
      </c>
      <c r="E53" s="16">
        <v>6.7400000000000002E-2</v>
      </c>
      <c r="F53" s="16">
        <v>0.30000000000000004</v>
      </c>
      <c r="G53" s="16">
        <v>0.255</v>
      </c>
      <c r="H53" s="16">
        <v>0.16200000000000001</v>
      </c>
      <c r="I53" s="16">
        <v>5.0999999999999997E-2</v>
      </c>
    </row>
    <row r="54" spans="1:9" ht="15">
      <c r="A54" s="7" t="s">
        <v>19</v>
      </c>
      <c r="B54" s="17">
        <v>0.10299999999999999</v>
      </c>
      <c r="C54" s="17">
        <v>9.6299999999999997E-2</v>
      </c>
      <c r="D54" s="17">
        <v>0.105</v>
      </c>
      <c r="E54" s="17">
        <v>0.111</v>
      </c>
      <c r="F54" s="17">
        <v>0.26850000000000002</v>
      </c>
      <c r="G54" s="17">
        <v>0.246</v>
      </c>
      <c r="H54" s="17">
        <v>3.5400000000000001E-2</v>
      </c>
      <c r="I54" s="17">
        <v>3.4799999999999998E-2</v>
      </c>
    </row>
    <row r="55" spans="1:9" ht="15">
      <c r="A55" s="7" t="s">
        <v>456</v>
      </c>
      <c r="B55" s="16">
        <v>0.10299999999999999</v>
      </c>
      <c r="C55" s="16">
        <v>0.104</v>
      </c>
      <c r="D55" s="16">
        <v>0.22199999999999998</v>
      </c>
      <c r="E55" s="16">
        <v>0.18870000000000001</v>
      </c>
      <c r="F55" s="16">
        <v>0.16600000000000004</v>
      </c>
      <c r="G55" s="16">
        <v>0.17499999999999999</v>
      </c>
      <c r="H55" s="16">
        <v>1.1400000000000004E-2</v>
      </c>
      <c r="I55" s="16">
        <v>2.9899999999999999E-2</v>
      </c>
    </row>
    <row r="56" spans="1:9" ht="15">
      <c r="A56" s="7" t="s">
        <v>256</v>
      </c>
      <c r="B56" s="17">
        <v>3.3300000000000003E-2</v>
      </c>
      <c r="C56" s="17">
        <v>3.0300000000000001E-2</v>
      </c>
      <c r="D56" s="17">
        <v>0.10730000000000001</v>
      </c>
      <c r="E56" s="17">
        <v>6.6100000000000006E-2</v>
      </c>
      <c r="F56" s="17">
        <v>0.29399999999999998</v>
      </c>
      <c r="G56" s="17">
        <v>0.19500000000000001</v>
      </c>
      <c r="H56" s="17">
        <v>0.14700000000000002</v>
      </c>
      <c r="I56" s="17">
        <v>0.127</v>
      </c>
    </row>
    <row r="57" spans="1:9" ht="15">
      <c r="A57" s="7" t="s">
        <v>264</v>
      </c>
      <c r="B57" s="16">
        <v>9.6100000000000005E-2</v>
      </c>
      <c r="C57" s="16">
        <v>8.0600000000000005E-2</v>
      </c>
      <c r="D57" s="16">
        <v>0.22699999999999998</v>
      </c>
      <c r="E57" s="16">
        <v>0.18</v>
      </c>
      <c r="F57" s="16">
        <v>0.17180000000000001</v>
      </c>
      <c r="G57" s="16">
        <v>0.17399999999999999</v>
      </c>
      <c r="H57" s="16">
        <v>3.4999999999999996E-2</v>
      </c>
      <c r="I57" s="16">
        <v>3.5499999999999997E-2</v>
      </c>
    </row>
    <row r="58" spans="1:9" ht="15">
      <c r="A58" s="7" t="s">
        <v>21</v>
      </c>
      <c r="B58" s="17">
        <v>7.8700000000000006E-2</v>
      </c>
      <c r="C58" s="17">
        <v>6.4500000000000002E-2</v>
      </c>
      <c r="D58" s="17">
        <v>0.17299999999999999</v>
      </c>
      <c r="E58" s="17">
        <v>0.19700000000000001</v>
      </c>
      <c r="F58" s="17">
        <v>0.19389999999999999</v>
      </c>
      <c r="G58" s="17">
        <v>0.20799999999999999</v>
      </c>
      <c r="H58" s="17">
        <v>3.3600000000000005E-2</v>
      </c>
      <c r="I58" s="17">
        <v>5.1299999999999998E-2</v>
      </c>
    </row>
    <row r="59" spans="1:9" ht="15">
      <c r="A59" s="7" t="s">
        <v>23</v>
      </c>
      <c r="B59" s="16">
        <v>9.1399999999999995E-2</v>
      </c>
      <c r="C59" s="16">
        <v>9.0999999999999998E-2</v>
      </c>
      <c r="D59" s="16">
        <v>0.19400000000000001</v>
      </c>
      <c r="E59" s="16">
        <v>0.18240000000000001</v>
      </c>
      <c r="F59" s="16">
        <v>0.19099999999999998</v>
      </c>
      <c r="G59" s="16">
        <v>0.16800000000000001</v>
      </c>
      <c r="H59" s="16">
        <v>3.5699999999999996E-2</v>
      </c>
      <c r="I59" s="16">
        <v>4.65E-2</v>
      </c>
    </row>
    <row r="60" spans="1:9" ht="15">
      <c r="A60" s="7" t="s">
        <v>457</v>
      </c>
      <c r="B60" s="17">
        <v>8.3900000000000002E-2</v>
      </c>
      <c r="C60" s="17">
        <v>6.7000000000000004E-2</v>
      </c>
      <c r="D60" s="17">
        <v>0.21809999999999999</v>
      </c>
      <c r="E60" s="17">
        <v>0.189</v>
      </c>
      <c r="F60" s="17">
        <v>0.193</v>
      </c>
      <c r="G60" s="17">
        <v>0.184</v>
      </c>
      <c r="H60" s="17">
        <v>2.2200000000000004E-2</v>
      </c>
      <c r="I60" s="17">
        <v>4.2799999999999998E-2</v>
      </c>
    </row>
    <row r="61" spans="1:9" ht="15">
      <c r="A61" s="7" t="s">
        <v>272</v>
      </c>
      <c r="B61" s="16">
        <v>8.1199999999999994E-2</v>
      </c>
      <c r="C61" s="16">
        <v>7.9799999999999996E-2</v>
      </c>
      <c r="D61" s="16">
        <v>0.21240000000000001</v>
      </c>
      <c r="E61" s="16">
        <v>0.19500000000000001</v>
      </c>
      <c r="F61" s="16">
        <v>0.21</v>
      </c>
      <c r="G61" s="16">
        <v>0.153</v>
      </c>
      <c r="H61" s="16">
        <v>4.6099999999999995E-2</v>
      </c>
      <c r="I61" s="16">
        <v>2.2499999999999999E-2</v>
      </c>
    </row>
    <row r="62" spans="1:9" ht="15">
      <c r="A62" s="7" t="s">
        <v>280</v>
      </c>
      <c r="B62" s="17">
        <v>7.5800000000000006E-2</v>
      </c>
      <c r="C62" s="17">
        <v>8.3900000000000002E-2</v>
      </c>
      <c r="D62" s="17">
        <v>0.18099999999999999</v>
      </c>
      <c r="E62" s="17">
        <v>0.17299999999999999</v>
      </c>
      <c r="F62" s="17">
        <v>0.184</v>
      </c>
      <c r="G62" s="17">
        <v>0.184</v>
      </c>
      <c r="H62" s="17">
        <v>4.9099999999999998E-2</v>
      </c>
      <c r="I62" s="17">
        <v>6.9199999999999998E-2</v>
      </c>
    </row>
    <row r="63" spans="1:9" ht="15">
      <c r="A63" s="7" t="s">
        <v>458</v>
      </c>
      <c r="B63" s="16">
        <v>6.9699999999999998E-2</v>
      </c>
      <c r="C63" s="16">
        <v>8.2500000000000004E-2</v>
      </c>
      <c r="D63" s="16">
        <v>0.185</v>
      </c>
      <c r="E63" s="16">
        <v>0.19850000000000001</v>
      </c>
      <c r="F63" s="16">
        <v>0.20900000000000002</v>
      </c>
      <c r="G63" s="16">
        <v>0.185</v>
      </c>
      <c r="H63" s="16">
        <v>5.1400000000000001E-2</v>
      </c>
      <c r="I63" s="16">
        <v>1.89E-2</v>
      </c>
    </row>
    <row r="64" spans="1:9" ht="15">
      <c r="A64" s="7" t="s">
        <v>459</v>
      </c>
      <c r="B64" s="17">
        <v>8.4000000000000005E-2</v>
      </c>
      <c r="C64" s="17">
        <v>5.9499999999999997E-2</v>
      </c>
      <c r="D64" s="17">
        <v>0.20299999999999999</v>
      </c>
      <c r="E64" s="17">
        <v>0.219</v>
      </c>
      <c r="F64" s="17">
        <v>0.17299999999999999</v>
      </c>
      <c r="G64" s="17">
        <v>0.1908</v>
      </c>
      <c r="H64" s="17">
        <v>3.0899999999999997E-2</v>
      </c>
      <c r="I64" s="17">
        <v>3.9800000000000002E-2</v>
      </c>
    </row>
    <row r="65" spans="1:9" ht="15">
      <c r="A65" s="7" t="s">
        <v>284</v>
      </c>
      <c r="B65" s="16">
        <v>8.7099999999999997E-2</v>
      </c>
      <c r="C65" s="16">
        <v>0.109</v>
      </c>
      <c r="D65" s="16">
        <v>0.19769999999999999</v>
      </c>
      <c r="E65" s="16">
        <v>0.19700000000000001</v>
      </c>
      <c r="F65" s="16">
        <v>0.16799999999999998</v>
      </c>
      <c r="G65" s="16">
        <v>0.19500000000000001</v>
      </c>
      <c r="H65" s="16">
        <v>2.1599999999999998E-2</v>
      </c>
      <c r="I65" s="16">
        <v>2.46E-2</v>
      </c>
    </row>
    <row r="66" spans="1:9" ht="15">
      <c r="A66" s="7" t="s">
        <v>460</v>
      </c>
      <c r="B66" s="17">
        <v>9.5500000000000002E-2</v>
      </c>
      <c r="C66" s="17">
        <v>7.9600000000000004E-2</v>
      </c>
      <c r="D66" s="17">
        <v>0.20250000000000001</v>
      </c>
      <c r="E66" s="17">
        <v>0.184</v>
      </c>
      <c r="F66" s="17">
        <v>0.19400000000000001</v>
      </c>
      <c r="G66" s="17">
        <v>0.193</v>
      </c>
      <c r="H66" s="17">
        <v>1.8300000000000004E-2</v>
      </c>
      <c r="I66" s="17">
        <v>3.3099999999999997E-2</v>
      </c>
    </row>
    <row r="67" spans="1:9" ht="15">
      <c r="A67" s="7" t="s">
        <v>309</v>
      </c>
      <c r="B67" s="16">
        <v>0.13200000000000001</v>
      </c>
      <c r="C67" s="16">
        <v>0.124</v>
      </c>
      <c r="D67" s="16">
        <v>0.13500000000000001</v>
      </c>
      <c r="E67" s="16">
        <v>0.1762</v>
      </c>
      <c r="F67" s="16">
        <v>0.18799999999999997</v>
      </c>
      <c r="G67" s="16">
        <v>0.224</v>
      </c>
      <c r="H67" s="16">
        <v>1.286E-2</v>
      </c>
      <c r="I67" s="16">
        <v>7.9399999999999991E-3</v>
      </c>
    </row>
    <row r="68" spans="1:9" ht="15">
      <c r="A68" s="7" t="s">
        <v>25</v>
      </c>
      <c r="B68" s="17">
        <v>5.8999999999999997E-2</v>
      </c>
      <c r="C68" s="17">
        <v>8.5800000000000001E-2</v>
      </c>
      <c r="D68" s="17">
        <v>0.17299999999999999</v>
      </c>
      <c r="E68" s="17">
        <v>0.1835</v>
      </c>
      <c r="F68" s="17">
        <v>0.18199999999999997</v>
      </c>
      <c r="G68" s="17">
        <v>0.22900000000000001</v>
      </c>
      <c r="H68" s="17">
        <v>5.4100000000000002E-2</v>
      </c>
      <c r="I68" s="17">
        <v>3.3599999999999998E-2</v>
      </c>
    </row>
    <row r="69" spans="1:9" ht="15">
      <c r="A69" s="7" t="s">
        <v>323</v>
      </c>
      <c r="B69" s="16">
        <v>8.8599999999999998E-2</v>
      </c>
      <c r="C69" s="16">
        <v>6.6000000000000003E-2</v>
      </c>
      <c r="D69" s="16">
        <v>0.20699999999999999</v>
      </c>
      <c r="E69" s="16">
        <v>0.17100000000000001</v>
      </c>
      <c r="F69" s="16">
        <v>0.223</v>
      </c>
      <c r="G69" s="16">
        <v>0.20499999999999999</v>
      </c>
      <c r="H69" s="16">
        <v>1.7599999999999998E-2</v>
      </c>
      <c r="I69" s="16">
        <v>2.18E-2</v>
      </c>
    </row>
    <row r="70" spans="1:9" ht="15">
      <c r="A70" s="7" t="s">
        <v>461</v>
      </c>
      <c r="B70" s="17">
        <v>9.9299999999999999E-2</v>
      </c>
      <c r="C70" s="17">
        <v>8.4199999999999997E-2</v>
      </c>
      <c r="D70" s="17">
        <v>0.159</v>
      </c>
      <c r="E70" s="17">
        <v>0.16769999999999999</v>
      </c>
      <c r="F70" s="17">
        <v>0.188</v>
      </c>
      <c r="G70" s="17">
        <v>0.23899999999999999</v>
      </c>
      <c r="H70" s="17">
        <v>1.8599999999999992E-2</v>
      </c>
      <c r="I70" s="17">
        <v>4.4200000000000003E-2</v>
      </c>
    </row>
    <row r="71" spans="1:9" ht="15">
      <c r="A71" s="7" t="s">
        <v>462</v>
      </c>
      <c r="B71" s="16">
        <v>9.8799999999999999E-2</v>
      </c>
      <c r="C71" s="16">
        <v>9.1200000000000003E-2</v>
      </c>
      <c r="D71" s="16">
        <v>0.15670000000000001</v>
      </c>
      <c r="E71" s="16">
        <v>0.124</v>
      </c>
      <c r="F71" s="16">
        <v>0.23500000000000001</v>
      </c>
      <c r="G71" s="16">
        <v>0.22800000000000001</v>
      </c>
      <c r="H71" s="16">
        <v>3.6799999999999999E-2</v>
      </c>
      <c r="I71" s="16">
        <v>2.9499999999999998E-2</v>
      </c>
    </row>
    <row r="72" spans="1:9" ht="15">
      <c r="A72" s="7" t="s">
        <v>463</v>
      </c>
      <c r="B72" s="17">
        <v>9.4700000000000006E-2</v>
      </c>
      <c r="C72" s="17">
        <v>9.0800000000000006E-2</v>
      </c>
      <c r="D72" s="17">
        <v>0.2175</v>
      </c>
      <c r="E72" s="17">
        <v>0.16300000000000001</v>
      </c>
      <c r="F72" s="17">
        <v>0.19020000000000001</v>
      </c>
      <c r="G72" s="17">
        <v>0.20499999999999999</v>
      </c>
      <c r="H72" s="17">
        <v>1.54E-2</v>
      </c>
      <c r="I72" s="17">
        <v>2.3400000000000001E-2</v>
      </c>
    </row>
    <row r="73" spans="1:9" ht="15">
      <c r="A73" s="7" t="s">
        <v>464</v>
      </c>
      <c r="B73" s="16">
        <v>0.109</v>
      </c>
      <c r="C73" s="16">
        <v>0.08</v>
      </c>
      <c r="D73" s="16">
        <v>0.19339999999999999</v>
      </c>
      <c r="E73" s="16">
        <v>0.17499999999999999</v>
      </c>
      <c r="F73" s="16">
        <v>0.17599999999999999</v>
      </c>
      <c r="G73" s="16">
        <v>0.19800000000000001</v>
      </c>
      <c r="H73" s="16">
        <v>3.2999999999999995E-2</v>
      </c>
      <c r="I73" s="16">
        <v>3.56E-2</v>
      </c>
    </row>
    <row r="74" spans="1:9" ht="15">
      <c r="A74" s="7" t="s">
        <v>465</v>
      </c>
      <c r="B74" s="17">
        <v>6.0100000000000001E-2</v>
      </c>
      <c r="C74" s="17">
        <v>5.8099999999999999E-2</v>
      </c>
      <c r="D74" s="17">
        <v>0.17600000000000002</v>
      </c>
      <c r="E74" s="17">
        <v>0.14380000000000001</v>
      </c>
      <c r="F74" s="17">
        <v>0.22000000000000003</v>
      </c>
      <c r="G74" s="17">
        <v>0.31</v>
      </c>
      <c r="H74" s="17">
        <v>2.4460000000000003E-2</v>
      </c>
      <c r="I74" s="17">
        <v>7.5399999999999998E-3</v>
      </c>
    </row>
    <row r="75" spans="1:9" ht="15">
      <c r="A75" s="7" t="s">
        <v>331</v>
      </c>
      <c r="B75" s="16">
        <v>9.4200000000000006E-2</v>
      </c>
      <c r="C75" s="16">
        <v>0.113</v>
      </c>
      <c r="D75" s="16">
        <v>0.1709</v>
      </c>
      <c r="E75" s="16">
        <v>0.16400000000000001</v>
      </c>
      <c r="F75" s="16">
        <v>0.17900000000000002</v>
      </c>
      <c r="G75" s="16">
        <v>0.216</v>
      </c>
      <c r="H75" s="16">
        <v>3.8399999999999997E-2</v>
      </c>
      <c r="I75" s="16">
        <v>2.4500000000000001E-2</v>
      </c>
    </row>
    <row r="76" spans="1:9" ht="15">
      <c r="A76" s="7" t="s">
        <v>466</v>
      </c>
      <c r="B76" s="17">
        <v>0.1166</v>
      </c>
      <c r="C76" s="17">
        <v>0.105</v>
      </c>
      <c r="D76" s="17">
        <v>0.13800000000000001</v>
      </c>
      <c r="E76" s="17">
        <v>0.16300000000000001</v>
      </c>
      <c r="F76" s="17">
        <v>0.20300000000000001</v>
      </c>
      <c r="G76" s="17">
        <v>0.23599999999999999</v>
      </c>
      <c r="H76" s="17">
        <v>1.7399999999999995E-2</v>
      </c>
      <c r="I76" s="17">
        <v>2.1000000000000001E-2</v>
      </c>
    </row>
    <row r="77" spans="1:9" ht="15">
      <c r="A77" s="7" t="s">
        <v>336</v>
      </c>
      <c r="B77" s="16">
        <v>0.1021</v>
      </c>
      <c r="C77" s="16">
        <v>0.10199999999999999</v>
      </c>
      <c r="D77" s="16">
        <v>0.17</v>
      </c>
      <c r="E77" s="16">
        <v>0.14599999999999999</v>
      </c>
      <c r="F77" s="16">
        <v>0.223</v>
      </c>
      <c r="G77" s="16">
        <v>0.224</v>
      </c>
      <c r="H77" s="16">
        <v>1.32E-2</v>
      </c>
      <c r="I77" s="16">
        <v>1.9699999999999999E-2</v>
      </c>
    </row>
    <row r="78" spans="1:9" ht="15">
      <c r="A78" s="7" t="s">
        <v>467</v>
      </c>
      <c r="B78" s="18">
        <v>9.6000000000000002E-2</v>
      </c>
      <c r="C78" s="18">
        <v>8.8999999999999996E-2</v>
      </c>
      <c r="D78" s="18">
        <v>0.17699999999999999</v>
      </c>
      <c r="E78" s="18">
        <v>0.17299999999999999</v>
      </c>
      <c r="F78" s="19">
        <v>0.19</v>
      </c>
      <c r="G78" s="18">
        <v>0.20200000000000001</v>
      </c>
      <c r="H78" s="18">
        <v>3.4000000000000002E-2</v>
      </c>
      <c r="I78" s="18">
        <v>3.9E-2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4345D-7FCD-4F80-ACA9-E1C1885F77D6}">
  <dimension ref="A1:J3"/>
  <sheetViews>
    <sheetView workbookViewId="0">
      <selection activeCell="K6" sqref="K6"/>
    </sheetView>
  </sheetViews>
  <sheetFormatPr defaultRowHeight="14.25"/>
  <cols>
    <col min="1" max="2" width="9.125" customWidth="1"/>
    <col min="7" max="7" width="9.5" customWidth="1"/>
  </cols>
  <sheetData>
    <row r="1" spans="1:10">
      <c r="A1" s="2" t="s">
        <v>51</v>
      </c>
      <c r="B1" s="2" t="s">
        <v>52</v>
      </c>
      <c r="C1" s="2" t="s">
        <v>53</v>
      </c>
      <c r="D1" s="2" t="s">
        <v>54</v>
      </c>
      <c r="E1" s="2" t="s">
        <v>55</v>
      </c>
      <c r="F1" s="2" t="s">
        <v>56</v>
      </c>
      <c r="G1" s="2" t="s">
        <v>57</v>
      </c>
      <c r="H1" s="2" t="s">
        <v>58</v>
      </c>
      <c r="I1" s="2" t="s">
        <v>59</v>
      </c>
      <c r="J1" s="2" t="s">
        <v>60</v>
      </c>
    </row>
    <row r="2" spans="1:10">
      <c r="A2" s="1">
        <v>0.50406089529137676</v>
      </c>
      <c r="B2" s="1">
        <v>0.49593910470862318</v>
      </c>
      <c r="C2" s="1">
        <v>0.10492410257237059</v>
      </c>
      <c r="D2" s="1">
        <v>0.10227692282888214</v>
      </c>
      <c r="E2" s="1">
        <v>0.1704657836822546</v>
      </c>
      <c r="F2" s="1">
        <v>0.16748744447758548</v>
      </c>
      <c r="G2" s="1">
        <v>0.1695686381994212</v>
      </c>
      <c r="H2" s="1">
        <v>0.22802440970906659</v>
      </c>
      <c r="I2" s="1">
        <v>2.9493425984893067E-2</v>
      </c>
      <c r="J2" s="1">
        <v>3.5391982200582033E-2</v>
      </c>
    </row>
    <row r="3" spans="1:10">
      <c r="A3" s="3"/>
      <c r="B3" s="3"/>
      <c r="C3" s="4"/>
      <c r="D3" s="4"/>
      <c r="E3" s="4"/>
      <c r="F3" s="4"/>
      <c r="G3" s="4"/>
      <c r="H3" s="4"/>
      <c r="I3" s="4"/>
      <c r="J3" s="4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2ACE65909AC4A85DAEC5052BEB829" ma:contentTypeVersion="14" ma:contentTypeDescription="Create a new document." ma:contentTypeScope="" ma:versionID="3e2f5f30ccf1f6d7d01cc768e3069c8b">
  <xsd:schema xmlns:xsd="http://www.w3.org/2001/XMLSchema" xmlns:xs="http://www.w3.org/2001/XMLSchema" xmlns:p="http://schemas.microsoft.com/office/2006/metadata/properties" xmlns:ns2="fa1c04c8-0b29-482a-a29d-15c7399287ae" xmlns:ns3="2a45833f-f60c-44cb-96d5-be70a934a85a" targetNamespace="http://schemas.microsoft.com/office/2006/metadata/properties" ma:root="true" ma:fieldsID="50cf1ab0ca312eef92658d9f35ff8611" ns2:_="" ns3:_="">
    <xsd:import namespace="fa1c04c8-0b29-482a-a29d-15c7399287ae"/>
    <xsd:import namespace="2a45833f-f60c-44cb-96d5-be70a934a8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1c04c8-0b29-482a-a29d-15c7399287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5f3f4cc-79b9-4d17-b8fa-dd7577b1fb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45833f-f60c-44cb-96d5-be70a934a8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63684ac-2c94-4cf4-ac2f-3facb12aa76c}" ma:internalName="TaxCatchAll" ma:showField="CatchAllData" ma:web="2a45833f-f60c-44cb-96d5-be70a934a8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1c04c8-0b29-482a-a29d-15c7399287ae">
      <Terms xmlns="http://schemas.microsoft.com/office/infopath/2007/PartnerControls"/>
    </lcf76f155ced4ddcb4097134ff3c332f>
    <TaxCatchAll xmlns="2a45833f-f60c-44cb-96d5-be70a934a85a" xsi:nil="true"/>
  </documentManagement>
</p:properties>
</file>

<file path=customXml/itemProps1.xml><?xml version="1.0" encoding="utf-8"?>
<ds:datastoreItem xmlns:ds="http://schemas.openxmlformats.org/officeDocument/2006/customXml" ds:itemID="{D6D36044-4D6B-4BC4-A070-2BD66FB74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1c04c8-0b29-482a-a29d-15c7399287ae"/>
    <ds:schemaRef ds:uri="2a45833f-f60c-44cb-96d5-be70a934a8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A051-71AE-4FBB-862B-DC6C434B1D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15030A-7196-4523-8472-4E12DF4D2DFA}">
  <ds:schemaRefs>
    <ds:schemaRef ds:uri="2a45833f-f60c-44cb-96d5-be70a934a85a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a1c04c8-0b29-482a-a29d-15c7399287a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Sheet2</vt:lpstr>
      <vt:lpstr>Sheet4</vt:lpstr>
      <vt:lpstr>CCCM Masterlist</vt:lpstr>
      <vt:lpstr>Pivot tables &amp; visuals</vt:lpstr>
      <vt:lpstr>Transit Sites</vt:lpstr>
      <vt:lpstr>Sheet3</vt:lpstr>
      <vt:lpstr>Sheet1</vt:lpstr>
      <vt:lpstr>Percent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Abusa</dc:creator>
  <cp:keywords/>
  <dc:description/>
  <cp:lastModifiedBy>KURIA Daniel</cp:lastModifiedBy>
  <cp:revision/>
  <dcterms:created xsi:type="dcterms:W3CDTF">2023-08-10T15:00:09Z</dcterms:created>
  <dcterms:modified xsi:type="dcterms:W3CDTF">2024-09-27T06:50:20Z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0x0101002052ACE65909AC4A85DAEC5052BEB829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2024-02-14T05:22:49Z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285be8a4-6ad4-49c6-8fb9-ce41261f772d</vt:lpwstr>
  </property>
  <property fmtid="{D5CDD505-2E9C-101B-9397-08002B2CF9AE}" pid="9" name="MSIP_Label_2059aa38-f392-4105-be92-628035578272_ContentBits">
    <vt:lpwstr>0</vt:lpwstr>
  </property>
  <property fmtid="{D5CDD505-2E9C-101B-9397-08002B2CF9AE}" pid="10" name="MediaServiceImageTags">
    <vt:lpwstr/>
  </property>
</Properties>
</file>